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613"/>
  <workbookPr autoCompressPictures="0"/>
  <bookViews>
    <workbookView xWindow="260" yWindow="0" windowWidth="31380" windowHeight="17960"/>
  </bookViews>
  <sheets>
    <sheet name="data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" i="1" l="1"/>
  <c r="T8" i="1"/>
  <c r="X8" i="1"/>
  <c r="Q24" i="1"/>
  <c r="T24" i="1"/>
  <c r="X24" i="1"/>
  <c r="Q40" i="1"/>
  <c r="T40" i="1"/>
  <c r="X40" i="1"/>
  <c r="F1" i="1"/>
  <c r="Q7" i="1"/>
  <c r="T7" i="1"/>
  <c r="X7" i="1"/>
  <c r="Q9" i="1"/>
  <c r="Q10" i="1"/>
  <c r="Q11" i="1"/>
  <c r="T11" i="1"/>
  <c r="X11" i="1"/>
  <c r="Q12" i="1"/>
  <c r="T12" i="1"/>
  <c r="X12" i="1"/>
  <c r="Q13" i="1"/>
  <c r="Q14" i="1"/>
  <c r="Q15" i="1"/>
  <c r="T15" i="1"/>
  <c r="X15" i="1"/>
  <c r="Q16" i="1"/>
  <c r="T16" i="1"/>
  <c r="X16" i="1"/>
  <c r="Q17" i="1"/>
  <c r="Q18" i="1"/>
  <c r="Q19" i="1"/>
  <c r="T19" i="1"/>
  <c r="X19" i="1"/>
  <c r="Q20" i="1"/>
  <c r="T20" i="1"/>
  <c r="X20" i="1"/>
  <c r="Q21" i="1"/>
  <c r="Q22" i="1"/>
  <c r="Q23" i="1"/>
  <c r="T23" i="1"/>
  <c r="X23" i="1"/>
  <c r="Q25" i="1"/>
  <c r="Q26" i="1"/>
  <c r="Q27" i="1"/>
  <c r="T27" i="1"/>
  <c r="X27" i="1"/>
  <c r="Q28" i="1"/>
  <c r="T28" i="1"/>
  <c r="X28" i="1"/>
  <c r="Q29" i="1"/>
  <c r="Q30" i="1"/>
  <c r="Q31" i="1"/>
  <c r="T31" i="1"/>
  <c r="X31" i="1"/>
  <c r="Q32" i="1"/>
  <c r="T32" i="1"/>
  <c r="X32" i="1"/>
  <c r="Q33" i="1"/>
  <c r="Q34" i="1"/>
  <c r="Q35" i="1"/>
  <c r="T35" i="1"/>
  <c r="X35" i="1"/>
  <c r="Q36" i="1"/>
  <c r="T36" i="1"/>
  <c r="X36" i="1"/>
  <c r="Q37" i="1"/>
  <c r="Q38" i="1"/>
  <c r="Q39" i="1"/>
  <c r="T39" i="1"/>
  <c r="X39" i="1"/>
  <c r="Q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6" i="1"/>
  <c r="F2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6" i="1"/>
  <c r="N38" i="1"/>
  <c r="N34" i="1"/>
  <c r="N30" i="1"/>
  <c r="N26" i="1"/>
  <c r="N22" i="1"/>
  <c r="N18" i="1"/>
  <c r="N10" i="1"/>
  <c r="Q42" i="1"/>
  <c r="V38" i="1"/>
  <c r="Z38" i="1"/>
  <c r="V22" i="1"/>
  <c r="Z22" i="1"/>
  <c r="V6" i="1"/>
  <c r="Z6" i="1"/>
  <c r="V9" i="1"/>
  <c r="Z9" i="1"/>
  <c r="T6" i="1"/>
  <c r="X6" i="1"/>
  <c r="T37" i="1"/>
  <c r="X37" i="1"/>
  <c r="T33" i="1"/>
  <c r="X33" i="1"/>
  <c r="T29" i="1"/>
  <c r="X29" i="1"/>
  <c r="T25" i="1"/>
  <c r="X25" i="1"/>
  <c r="T21" i="1"/>
  <c r="X21" i="1"/>
  <c r="T17" i="1"/>
  <c r="X17" i="1"/>
  <c r="T13" i="1"/>
  <c r="X13" i="1"/>
  <c r="T9" i="1"/>
  <c r="X9" i="1"/>
  <c r="T38" i="1"/>
  <c r="X38" i="1"/>
  <c r="T34" i="1"/>
  <c r="X34" i="1"/>
  <c r="T30" i="1"/>
  <c r="X30" i="1"/>
  <c r="T26" i="1"/>
  <c r="X26" i="1"/>
  <c r="T22" i="1"/>
  <c r="X22" i="1"/>
  <c r="T18" i="1"/>
  <c r="X18" i="1"/>
  <c r="T14" i="1"/>
  <c r="X14" i="1"/>
  <c r="T10" i="1"/>
  <c r="X10" i="1"/>
  <c r="N39" i="1"/>
  <c r="P39" i="1"/>
  <c r="N35" i="1"/>
  <c r="P35" i="1"/>
  <c r="N31" i="1"/>
  <c r="P31" i="1"/>
  <c r="N27" i="1"/>
  <c r="P27" i="1"/>
  <c r="N23" i="1"/>
  <c r="P23" i="1"/>
  <c r="N19" i="1"/>
  <c r="P19" i="1"/>
  <c r="N15" i="1"/>
  <c r="P15" i="1"/>
  <c r="N11" i="1"/>
  <c r="P11" i="1"/>
  <c r="N7" i="1"/>
  <c r="P7" i="1"/>
  <c r="V30" i="1"/>
  <c r="Z30" i="1"/>
  <c r="N40" i="1"/>
  <c r="P40" i="1"/>
  <c r="N36" i="1"/>
  <c r="P36" i="1"/>
  <c r="N32" i="1"/>
  <c r="P32" i="1"/>
  <c r="N28" i="1"/>
  <c r="P28" i="1"/>
  <c r="N24" i="1"/>
  <c r="P24" i="1"/>
  <c r="N20" i="1"/>
  <c r="P20" i="1"/>
  <c r="N16" i="1"/>
  <c r="P16" i="1"/>
  <c r="N12" i="1"/>
  <c r="P12" i="1"/>
  <c r="N8" i="1"/>
  <c r="P8" i="1"/>
  <c r="N6" i="1"/>
  <c r="P6" i="1"/>
  <c r="N37" i="1"/>
  <c r="P37" i="1"/>
  <c r="N33" i="1"/>
  <c r="P33" i="1"/>
  <c r="N29" i="1"/>
  <c r="P29" i="1"/>
  <c r="N25" i="1"/>
  <c r="P25" i="1"/>
  <c r="N21" i="1"/>
  <c r="P21" i="1"/>
  <c r="N17" i="1"/>
  <c r="P17" i="1"/>
  <c r="Q43" i="1"/>
  <c r="R27" i="1"/>
  <c r="N13" i="1"/>
  <c r="P13" i="1"/>
  <c r="N9" i="1"/>
  <c r="P9" i="1"/>
  <c r="N14" i="1"/>
  <c r="P14" i="1"/>
  <c r="P38" i="1"/>
  <c r="P34" i="1"/>
  <c r="P30" i="1"/>
  <c r="P26" i="1"/>
  <c r="P22" i="1"/>
  <c r="P18" i="1"/>
  <c r="P10" i="1"/>
  <c r="V25" i="1"/>
  <c r="Z25" i="1"/>
  <c r="V21" i="1"/>
  <c r="Z21" i="1"/>
  <c r="V37" i="1"/>
  <c r="Z37" i="1"/>
  <c r="V18" i="1"/>
  <c r="Z18" i="1"/>
  <c r="V34" i="1"/>
  <c r="Z34" i="1"/>
  <c r="V17" i="1"/>
  <c r="Z17" i="1"/>
  <c r="V33" i="1"/>
  <c r="Z33" i="1"/>
  <c r="V14" i="1"/>
  <c r="Z14" i="1"/>
  <c r="V8" i="1"/>
  <c r="Z8" i="1"/>
  <c r="V12" i="1"/>
  <c r="Z12" i="1"/>
  <c r="V16" i="1"/>
  <c r="Z16" i="1"/>
  <c r="V20" i="1"/>
  <c r="Z20" i="1"/>
  <c r="V24" i="1"/>
  <c r="Z24" i="1"/>
  <c r="V28" i="1"/>
  <c r="Z28" i="1"/>
  <c r="V32" i="1"/>
  <c r="Z32" i="1"/>
  <c r="V36" i="1"/>
  <c r="Z36" i="1"/>
  <c r="V40" i="1"/>
  <c r="Z40" i="1"/>
  <c r="V7" i="1"/>
  <c r="Z7" i="1"/>
  <c r="V11" i="1"/>
  <c r="Z11" i="1"/>
  <c r="V15" i="1"/>
  <c r="Z15" i="1"/>
  <c r="V19" i="1"/>
  <c r="Z19" i="1"/>
  <c r="V23" i="1"/>
  <c r="Z23" i="1"/>
  <c r="V27" i="1"/>
  <c r="Z27" i="1"/>
  <c r="V31" i="1"/>
  <c r="Z31" i="1"/>
  <c r="V35" i="1"/>
  <c r="Z35" i="1"/>
  <c r="V39" i="1"/>
  <c r="Z39" i="1"/>
  <c r="V13" i="1"/>
  <c r="Z13" i="1"/>
  <c r="V29" i="1"/>
  <c r="Z29" i="1"/>
  <c r="V10" i="1"/>
  <c r="Z10" i="1"/>
  <c r="V26" i="1"/>
  <c r="Z26" i="1"/>
  <c r="R21" i="1"/>
  <c r="S21" i="1"/>
  <c r="W21" i="1"/>
  <c r="R37" i="1"/>
  <c r="S37" i="1"/>
  <c r="W37" i="1"/>
  <c r="R17" i="1"/>
  <c r="S17" i="1"/>
  <c r="W17" i="1"/>
  <c r="R33" i="1"/>
  <c r="S33" i="1"/>
  <c r="W33" i="1"/>
  <c r="R14" i="1"/>
  <c r="S14" i="1"/>
  <c r="W14" i="1"/>
  <c r="R18" i="1"/>
  <c r="S18" i="1"/>
  <c r="W18" i="1"/>
  <c r="R16" i="1"/>
  <c r="S16" i="1"/>
  <c r="W16" i="1"/>
  <c r="R7" i="1"/>
  <c r="S7" i="1"/>
  <c r="W7" i="1"/>
  <c r="S39" i="1"/>
  <c r="W39" i="1"/>
  <c r="R12" i="1"/>
  <c r="S12" i="1"/>
  <c r="W12" i="1"/>
  <c r="R28" i="1"/>
  <c r="S28" i="1"/>
  <c r="W28" i="1"/>
  <c r="R19" i="1"/>
  <c r="S19" i="1"/>
  <c r="W19" i="1"/>
  <c r="R35" i="1"/>
  <c r="S35" i="1"/>
  <c r="W35" i="1"/>
  <c r="R10" i="1"/>
  <c r="S10" i="1"/>
  <c r="W10" i="1"/>
  <c r="R26" i="1"/>
  <c r="S26" i="1"/>
  <c r="W26" i="1"/>
  <c r="R13" i="1"/>
  <c r="S13" i="1"/>
  <c r="W13" i="1"/>
  <c r="R8" i="1"/>
  <c r="S8" i="1"/>
  <c r="W8" i="1"/>
  <c r="R24" i="1"/>
  <c r="S24" i="1"/>
  <c r="W24" i="1"/>
  <c r="R40" i="1"/>
  <c r="S40" i="1"/>
  <c r="W40" i="1"/>
  <c r="R15" i="1"/>
  <c r="S15" i="1"/>
  <c r="W15" i="1"/>
  <c r="R31" i="1"/>
  <c r="S31" i="1"/>
  <c r="W31" i="1"/>
  <c r="R34" i="1"/>
  <c r="S34" i="1"/>
  <c r="W34" i="1"/>
  <c r="R25" i="1"/>
  <c r="S25" i="1"/>
  <c r="W25" i="1"/>
  <c r="R32" i="1"/>
  <c r="S32" i="1"/>
  <c r="W32" i="1"/>
  <c r="S23" i="1"/>
  <c r="W23" i="1"/>
  <c r="R30" i="1"/>
  <c r="S30" i="1"/>
  <c r="W30" i="1"/>
  <c r="R22" i="1"/>
  <c r="S22" i="1"/>
  <c r="W22" i="1"/>
  <c r="R38" i="1"/>
  <c r="S38" i="1"/>
  <c r="W38" i="1"/>
  <c r="R29" i="1"/>
  <c r="S29" i="1"/>
  <c r="W29" i="1"/>
  <c r="R9" i="1"/>
  <c r="S9" i="1"/>
  <c r="W9" i="1"/>
  <c r="R6" i="1"/>
  <c r="S6" i="1"/>
  <c r="W6" i="1"/>
  <c r="R20" i="1"/>
  <c r="S20" i="1"/>
  <c r="W20" i="1"/>
  <c r="R36" i="1"/>
  <c r="S36" i="1"/>
  <c r="W36" i="1"/>
  <c r="R11" i="1"/>
  <c r="S11" i="1"/>
  <c r="W11" i="1"/>
  <c r="S27" i="1"/>
  <c r="W27" i="1"/>
  <c r="R23" i="1"/>
  <c r="R39" i="1"/>
  <c r="P42" i="1"/>
  <c r="U17" i="1"/>
  <c r="Y17" i="1"/>
  <c r="P43" i="1"/>
  <c r="Z42" i="1"/>
  <c r="Z43" i="1"/>
  <c r="W42" i="1"/>
  <c r="W43" i="1"/>
  <c r="U36" i="1"/>
  <c r="Y36" i="1"/>
  <c r="U38" i="1"/>
  <c r="Y38" i="1"/>
  <c r="U31" i="1"/>
  <c r="Y31" i="1"/>
  <c r="U35" i="1"/>
  <c r="Y35" i="1"/>
  <c r="U12" i="1"/>
  <c r="Y12" i="1"/>
  <c r="U39" i="1"/>
  <c r="Y39" i="1"/>
  <c r="U16" i="1"/>
  <c r="Y16" i="1"/>
  <c r="U18" i="1"/>
  <c r="Y18" i="1"/>
  <c r="U37" i="1"/>
  <c r="Y37" i="1"/>
  <c r="U20" i="1"/>
  <c r="Y20" i="1"/>
  <c r="U22" i="1"/>
  <c r="Y22" i="1"/>
  <c r="U15" i="1"/>
  <c r="Y15" i="1"/>
  <c r="U8" i="1"/>
  <c r="Y8" i="1"/>
  <c r="U13" i="1"/>
  <c r="Y13" i="1"/>
  <c r="U19" i="1"/>
  <c r="Y19" i="1"/>
  <c r="U14" i="1"/>
  <c r="Y14" i="1"/>
  <c r="U21" i="1"/>
  <c r="Y21" i="1"/>
  <c r="U11" i="1"/>
  <c r="Y11" i="1"/>
  <c r="U6" i="1"/>
  <c r="Y6" i="1"/>
  <c r="U9" i="1"/>
  <c r="Y9" i="1"/>
  <c r="U30" i="1"/>
  <c r="Y30" i="1"/>
  <c r="U32" i="1"/>
  <c r="Y32" i="1"/>
  <c r="U25" i="1"/>
  <c r="Y25" i="1"/>
  <c r="U26" i="1"/>
  <c r="Y26" i="1"/>
  <c r="U7" i="1"/>
  <c r="Y7" i="1"/>
  <c r="U33" i="1"/>
  <c r="Y33" i="1"/>
  <c r="U27" i="1"/>
  <c r="Y27" i="1"/>
  <c r="U24" i="1"/>
  <c r="Y24" i="1"/>
  <c r="U29" i="1"/>
  <c r="Y29" i="1"/>
  <c r="U23" i="1"/>
  <c r="Y23" i="1"/>
  <c r="U34" i="1"/>
  <c r="Y34" i="1"/>
  <c r="U40" i="1"/>
  <c r="Y40" i="1"/>
  <c r="U10" i="1"/>
  <c r="Y10" i="1"/>
  <c r="U28" i="1"/>
  <c r="Y28" i="1"/>
  <c r="Y43" i="1"/>
  <c r="Y42" i="1"/>
  <c r="X42" i="1"/>
  <c r="X43" i="1"/>
</calcChain>
</file>

<file path=xl/sharedStrings.xml><?xml version="1.0" encoding="utf-8"?>
<sst xmlns="http://schemas.openxmlformats.org/spreadsheetml/2006/main" count="45" uniqueCount="36">
  <si>
    <t>HIP</t>
  </si>
  <si>
    <t>alpha</t>
  </si>
  <si>
    <t>delta</t>
  </si>
  <si>
    <t>mu_axcosd</t>
  </si>
  <si>
    <t>mu_d</t>
  </si>
  <si>
    <t>v_r</t>
  </si>
  <si>
    <t>Point of convergence</t>
  </si>
  <si>
    <t>R.A.</t>
  </si>
  <si>
    <t>Dec.</t>
  </si>
  <si>
    <r>
      <t xml:space="preserve"> </t>
    </r>
    <r>
      <rPr>
        <i/>
        <sz val="10"/>
        <color theme="1"/>
        <rFont val="Times New Roman"/>
        <family val="1"/>
        <charset val="161"/>
      </rPr>
      <t>φ</t>
    </r>
    <r>
      <rPr>
        <sz val="10"/>
        <color theme="1"/>
        <rFont val="Times New Roman"/>
        <family val="1"/>
        <charset val="161"/>
      </rPr>
      <t xml:space="preserve"> = arccos(sin </t>
    </r>
    <r>
      <rPr>
        <i/>
        <sz val="10"/>
        <color theme="1"/>
        <rFont val="Times New Roman"/>
        <family val="1"/>
        <charset val="161"/>
      </rPr>
      <t>d</t>
    </r>
    <r>
      <rPr>
        <vertAlign val="subscript"/>
        <sz val="10"/>
        <color theme="1"/>
        <rFont val="Times New Roman"/>
        <family val="1"/>
        <charset val="161"/>
      </rPr>
      <t>1</t>
    </r>
    <r>
      <rPr>
        <sz val="10"/>
        <color theme="1"/>
        <rFont val="Times New Roman"/>
        <family val="1"/>
        <charset val="161"/>
      </rPr>
      <t xml:space="preserve">×sin </t>
    </r>
    <r>
      <rPr>
        <i/>
        <sz val="10"/>
        <color theme="1"/>
        <rFont val="Times New Roman"/>
        <family val="1"/>
        <charset val="161"/>
      </rPr>
      <t>d</t>
    </r>
    <r>
      <rPr>
        <vertAlign val="subscript"/>
        <sz val="10"/>
        <color theme="1"/>
        <rFont val="Times New Roman"/>
        <family val="1"/>
        <charset val="161"/>
      </rPr>
      <t>2</t>
    </r>
    <r>
      <rPr>
        <sz val="10"/>
        <color theme="1"/>
        <rFont val="Times New Roman"/>
        <family val="1"/>
        <charset val="161"/>
      </rPr>
      <t xml:space="preserve"> + cos </t>
    </r>
    <r>
      <rPr>
        <i/>
        <sz val="10"/>
        <color theme="1"/>
        <rFont val="Times New Roman"/>
        <family val="1"/>
        <charset val="161"/>
      </rPr>
      <t>d</t>
    </r>
    <r>
      <rPr>
        <vertAlign val="subscript"/>
        <sz val="10"/>
        <color theme="1"/>
        <rFont val="Times New Roman"/>
        <family val="1"/>
        <charset val="161"/>
      </rPr>
      <t>1</t>
    </r>
    <r>
      <rPr>
        <sz val="10"/>
        <color theme="1"/>
        <rFont val="Times New Roman"/>
        <family val="1"/>
        <charset val="161"/>
      </rPr>
      <t xml:space="preserve">×cos </t>
    </r>
    <r>
      <rPr>
        <i/>
        <sz val="10"/>
        <color theme="1"/>
        <rFont val="Times New Roman"/>
        <family val="1"/>
        <charset val="161"/>
      </rPr>
      <t>d</t>
    </r>
    <r>
      <rPr>
        <vertAlign val="subscript"/>
        <sz val="10"/>
        <color theme="1"/>
        <rFont val="Times New Roman"/>
        <family val="1"/>
        <charset val="161"/>
      </rPr>
      <t>2</t>
    </r>
    <r>
      <rPr>
        <sz val="10"/>
        <color theme="1"/>
        <rFont val="Times New Roman"/>
        <family val="1"/>
        <charset val="161"/>
      </rPr>
      <t>×cos (</t>
    </r>
    <r>
      <rPr>
        <i/>
        <sz val="10"/>
        <color theme="1"/>
        <rFont val="Times New Roman"/>
        <family val="1"/>
        <charset val="161"/>
      </rPr>
      <t>a</t>
    </r>
    <r>
      <rPr>
        <vertAlign val="subscript"/>
        <sz val="10"/>
        <color theme="1"/>
        <rFont val="Times New Roman"/>
        <family val="1"/>
        <charset val="161"/>
      </rPr>
      <t>1</t>
    </r>
    <r>
      <rPr>
        <sz val="10"/>
        <color theme="1"/>
        <rFont val="Times New Roman"/>
        <family val="1"/>
        <charset val="161"/>
      </rPr>
      <t xml:space="preserve"> ‒ </t>
    </r>
    <r>
      <rPr>
        <i/>
        <sz val="10"/>
        <color theme="1"/>
        <rFont val="Times New Roman"/>
        <family val="1"/>
        <charset val="161"/>
      </rPr>
      <t>a</t>
    </r>
    <r>
      <rPr>
        <vertAlign val="subscript"/>
        <sz val="10"/>
        <color theme="1"/>
        <rFont val="Times New Roman"/>
        <family val="1"/>
        <charset val="161"/>
      </rPr>
      <t>2</t>
    </r>
    <r>
      <rPr>
        <sz val="10"/>
        <color theme="1"/>
        <rFont val="Times New Roman"/>
        <family val="1"/>
        <charset val="161"/>
      </rPr>
      <t>)</t>
    </r>
  </si>
  <si>
    <t>alpha [deg]</t>
  </si>
  <si>
    <t>dec [deg]</t>
  </si>
  <si>
    <t>phi [deg]</t>
  </si>
  <si>
    <t>mu</t>
  </si>
  <si>
    <t>r(mu)</t>
  </si>
  <si>
    <t>parallax</t>
  </si>
  <si>
    <t>r(p)</t>
  </si>
  <si>
    <t>r(p)-r(m)</t>
  </si>
  <si>
    <t>h</t>
  </si>
  <si>
    <t>m</t>
  </si>
  <si>
    <t>s</t>
  </si>
  <si>
    <t>deg</t>
  </si>
  <si>
    <t>marcsec</t>
  </si>
  <si>
    <t xml:space="preserve">r0 </t>
  </si>
  <si>
    <t>r(m)-&lt;r(mu)&gt;</t>
  </si>
  <si>
    <t>without distant stars</t>
  </si>
  <si>
    <t>r(p)-r0</t>
  </si>
  <si>
    <t>r(p)-&lt;r(p)&gt;</t>
  </si>
  <si>
    <t>using r0</t>
  </si>
  <si>
    <t>using &lt;r(mu)&gt;</t>
  </si>
  <si>
    <t>using &lt;r(p)&gt;</t>
  </si>
  <si>
    <t>r(mu)-r0</t>
  </si>
  <si>
    <t>arcmin</t>
  </si>
  <si>
    <t>arcsec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</si>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</sst>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color rgb="FF000000"/>
      <name val="Times New Roman"/>
      <family val="1"/>
      <charset val="161"/>
    </font>
    <font>
      <i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vertAlign val="subscript"/>
      <sz val="10"/>
      <color theme="1"/>
      <name val="Times New Roman"/>
      <family val="1"/>
      <charset val="161"/>
    </font>
    <font>
      <sz val="11"/>
      <color theme="0" tint="-0.249977111117893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164" fontId="0" fillId="0" borderId="0" xfId="0" applyNumberFormat="1" applyFont="1"/>
    <xf numFmtId="0" fontId="0" fillId="0" borderId="0" xfId="0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workbookViewId="0">
      <selection activeCell="S12" sqref="S12"/>
    </sheetView>
  </sheetViews>
  <sheetFormatPr baseColWidth="10" defaultColWidth="8.83203125" defaultRowHeight="14" x14ac:dyDescent="0"/>
  <cols>
    <col min="6" max="6" width="10.5" bestFit="1" customWidth="1"/>
    <col min="12" max="12" width="9" style="1" customWidth="1"/>
    <col min="13" max="17" width="8.83203125" style="1"/>
    <col min="18" max="18" width="8.83203125" style="5"/>
    <col min="19" max="20" width="8.83203125" style="1"/>
    <col min="21" max="22" width="8.83203125" style="5"/>
    <col min="23" max="24" width="8.83203125" style="1"/>
    <col min="25" max="26" width="8.83203125" style="5"/>
  </cols>
  <sheetData>
    <row r="1" spans="1:26">
      <c r="A1" t="s">
        <v>6</v>
      </c>
      <c r="C1" s="3" t="s">
        <v>7</v>
      </c>
      <c r="D1">
        <v>6</v>
      </c>
      <c r="E1">
        <v>7</v>
      </c>
      <c r="F1" s="2">
        <f>D1*15+E1/60</f>
        <v>90.11666666666666</v>
      </c>
      <c r="H1" s="4" t="s">
        <v>9</v>
      </c>
      <c r="N1" s="1" t="s">
        <v>23</v>
      </c>
      <c r="O1" s="1">
        <v>46.34</v>
      </c>
    </row>
    <row r="2" spans="1:26">
      <c r="C2" s="3" t="s">
        <v>8</v>
      </c>
      <c r="D2">
        <v>6</v>
      </c>
      <c r="E2">
        <v>56</v>
      </c>
      <c r="F2" s="2">
        <f>D2+E2/60</f>
        <v>6.9333333333333336</v>
      </c>
      <c r="W2" s="1" t="s">
        <v>25</v>
      </c>
    </row>
    <row r="3" spans="1:26">
      <c r="F3" s="2"/>
    </row>
    <row r="4" spans="1:26">
      <c r="A4" t="s">
        <v>0</v>
      </c>
      <c r="B4" t="s">
        <v>1</v>
      </c>
      <c r="E4" t="s">
        <v>2</v>
      </c>
      <c r="H4" t="s">
        <v>15</v>
      </c>
      <c r="I4" t="s">
        <v>3</v>
      </c>
      <c r="J4" t="s">
        <v>4</v>
      </c>
      <c r="K4" t="s">
        <v>5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  <c r="Q4" s="1" t="s">
        <v>16</v>
      </c>
      <c r="R4" s="5" t="s">
        <v>17</v>
      </c>
      <c r="S4" s="1" t="s">
        <v>31</v>
      </c>
      <c r="T4" s="1" t="s">
        <v>26</v>
      </c>
      <c r="U4" s="5" t="s">
        <v>24</v>
      </c>
      <c r="V4" s="5" t="s">
        <v>27</v>
      </c>
      <c r="W4" s="1" t="s">
        <v>28</v>
      </c>
      <c r="X4" s="1" t="s">
        <v>28</v>
      </c>
      <c r="Y4" s="5" t="s">
        <v>29</v>
      </c>
      <c r="Z4" s="5" t="s">
        <v>30</v>
      </c>
    </row>
    <row r="5" spans="1:26">
      <c r="B5" t="s">
        <v>18</v>
      </c>
      <c r="C5" t="s">
        <v>19</v>
      </c>
      <c r="D5" t="s">
        <v>20</v>
      </c>
      <c r="E5" t="s">
        <v>21</v>
      </c>
      <c r="F5" t="s">
        <v>32</v>
      </c>
      <c r="G5" t="s">
        <v>33</v>
      </c>
      <c r="I5" t="s">
        <v>22</v>
      </c>
      <c r="J5" t="s">
        <v>22</v>
      </c>
      <c r="O5" s="1" t="s">
        <v>22</v>
      </c>
      <c r="W5" s="1" t="s">
        <v>14</v>
      </c>
      <c r="X5" s="1" t="s">
        <v>16</v>
      </c>
      <c r="Y5" s="5" t="s">
        <v>14</v>
      </c>
      <c r="Z5" s="5" t="s">
        <v>16</v>
      </c>
    </row>
    <row r="6" spans="1:26">
      <c r="A6">
        <v>13834</v>
      </c>
      <c r="B6">
        <v>2</v>
      </c>
      <c r="C6">
        <v>58</v>
      </c>
      <c r="D6">
        <v>5.08</v>
      </c>
      <c r="E6">
        <v>20</v>
      </c>
      <c r="F6">
        <v>40</v>
      </c>
      <c r="G6">
        <v>7.7</v>
      </c>
      <c r="H6">
        <v>31.41</v>
      </c>
      <c r="I6">
        <v>234.79</v>
      </c>
      <c r="J6">
        <v>-31.64</v>
      </c>
      <c r="K6">
        <v>28.1</v>
      </c>
      <c r="L6" s="1">
        <f>B6*15+C6/60+D6/3600</f>
        <v>30.968077777777776</v>
      </c>
      <c r="M6" s="1">
        <f>E6+F6/60+G6/3600</f>
        <v>20.668805555555558</v>
      </c>
      <c r="N6" s="1">
        <f t="shared" ref="N6:N40" si="0">DEGREES(ACOS(SIN(RADIANS(M6))*SIN(RADIANS($F$2))+COS(RADIANS(M6))*COS(RADIANS($F$2))*COS(RADIANS(L6-$F$1))))</f>
        <v>58.741091970795871</v>
      </c>
      <c r="O6" s="1">
        <f>SQRT(I6*I6 + J6*J6)</f>
        <v>236.9122911543426</v>
      </c>
      <c r="P6" s="1">
        <f t="shared" ref="P6:P40" si="1">(K6*TAN(RADIANS(N6)))/(4.74047*O6/1000)</f>
        <v>41.218184417685215</v>
      </c>
      <c r="Q6" s="1">
        <f>1000/H6</f>
        <v>31.836994587710919</v>
      </c>
      <c r="R6" s="5">
        <f>Q6-P6</f>
        <v>-9.3811898299742964</v>
      </c>
      <c r="S6" s="1">
        <f>P6-$O$1</f>
        <v>-5.1218155823147882</v>
      </c>
      <c r="T6" s="1">
        <f>Q6-$O$1</f>
        <v>-14.503005412289085</v>
      </c>
      <c r="U6" s="5">
        <f>P6-$P$42</f>
        <v>-4.6198082556046387</v>
      </c>
      <c r="V6" s="5">
        <f>Q6-$Q$42</f>
        <v>-17.934578253968176</v>
      </c>
      <c r="W6" s="1">
        <f>IF(S6&lt;10,P6,"")</f>
        <v>41.218184417685215</v>
      </c>
      <c r="X6" s="1">
        <f>IF(T6&lt;10,Q6,"")</f>
        <v>31.836994587710919</v>
      </c>
      <c r="Y6" s="5">
        <f>IF(U6&lt;10,P6,"")</f>
        <v>41.218184417685215</v>
      </c>
      <c r="Z6" s="5">
        <f>IF(V6&lt;10,Q6,"")</f>
        <v>31.836994587710919</v>
      </c>
    </row>
    <row r="7" spans="1:26">
      <c r="A7">
        <v>14838</v>
      </c>
      <c r="B7">
        <v>3</v>
      </c>
      <c r="C7">
        <v>11</v>
      </c>
      <c r="D7">
        <v>37.67</v>
      </c>
      <c r="E7">
        <v>19</v>
      </c>
      <c r="F7">
        <v>43</v>
      </c>
      <c r="G7">
        <v>36.1</v>
      </c>
      <c r="H7">
        <v>19.440000000000001</v>
      </c>
      <c r="I7">
        <v>154.61000000000001</v>
      </c>
      <c r="J7">
        <v>-8.39</v>
      </c>
      <c r="K7">
        <v>24.7</v>
      </c>
      <c r="L7" s="1">
        <f t="shared" ref="L7:L40" si="2">B7*15+C7/60+D7/3600</f>
        <v>45.193797222222216</v>
      </c>
      <c r="M7" s="1">
        <f t="shared" ref="M7:M40" si="3">E7+F7/60+G7/3600</f>
        <v>19.726694444444444</v>
      </c>
      <c r="N7" s="1">
        <f t="shared" si="0"/>
        <v>45.382078045049312</v>
      </c>
      <c r="O7" s="1">
        <f t="shared" ref="O7:O40" si="4">SQRT(I7*I7 + J7*J7)</f>
        <v>154.83747672963418</v>
      </c>
      <c r="P7" s="1">
        <f t="shared" si="1"/>
        <v>34.102941490765225</v>
      </c>
      <c r="Q7" s="1">
        <f t="shared" ref="Q7:Q40" si="5">1000/H7</f>
        <v>51.440329218106996</v>
      </c>
      <c r="R7" s="5">
        <f t="shared" ref="R7:R40" si="6">Q7-P7</f>
        <v>17.33738772734177</v>
      </c>
      <c r="S7" s="1">
        <f t="shared" ref="S7:S40" si="7">P7-$O$1</f>
        <v>-12.237058509234778</v>
      </c>
      <c r="T7" s="1">
        <f t="shared" ref="T7:T40" si="8">Q7-$O$1</f>
        <v>5.1003292181069924</v>
      </c>
      <c r="U7" s="5">
        <f t="shared" ref="U7:U40" si="9">P7-$P$42</f>
        <v>-11.735051182524629</v>
      </c>
      <c r="V7" s="5">
        <f t="shared" ref="V7:V40" si="10">Q7-$Q$42</f>
        <v>1.6687563764279005</v>
      </c>
      <c r="W7" s="1">
        <f t="shared" ref="W7:W40" si="11">IF(S7&lt;10,P7,"")</f>
        <v>34.102941490765225</v>
      </c>
      <c r="X7" s="1">
        <f t="shared" ref="X7:X40" si="12">IF(T7&lt;10,Q7,"")</f>
        <v>51.440329218106996</v>
      </c>
      <c r="Y7" s="5">
        <f t="shared" ref="Y7:Y40" si="13">IF(U7&lt;10,P7,"")</f>
        <v>34.102941490765225</v>
      </c>
      <c r="Z7" s="5">
        <f t="shared" ref="Z7:Z40" si="14">IF(V7&lt;10,Q7,"")</f>
        <v>51.440329218106996</v>
      </c>
    </row>
    <row r="8" spans="1:26">
      <c r="A8">
        <v>18170</v>
      </c>
      <c r="B8">
        <v>3</v>
      </c>
      <c r="C8">
        <v>53</v>
      </c>
      <c r="D8">
        <v>9.9600000000000009</v>
      </c>
      <c r="E8">
        <v>17</v>
      </c>
      <c r="F8">
        <v>19</v>
      </c>
      <c r="G8">
        <v>37.799999999999997</v>
      </c>
      <c r="H8">
        <v>24.14</v>
      </c>
      <c r="I8">
        <v>143.97</v>
      </c>
      <c r="J8">
        <v>-29.93</v>
      </c>
      <c r="K8">
        <v>35</v>
      </c>
      <c r="L8" s="1">
        <f t="shared" si="2"/>
        <v>45.886099999999999</v>
      </c>
      <c r="M8" s="1">
        <f t="shared" si="3"/>
        <v>17.327166666666667</v>
      </c>
      <c r="N8" s="1">
        <f t="shared" si="0"/>
        <v>44.359108396799776</v>
      </c>
      <c r="O8" s="1">
        <f t="shared" si="4"/>
        <v>147.04817509918306</v>
      </c>
      <c r="P8" s="1">
        <f t="shared" si="1"/>
        <v>49.098750930111976</v>
      </c>
      <c r="Q8" s="1">
        <f t="shared" si="5"/>
        <v>41.425020712510353</v>
      </c>
      <c r="R8" s="5">
        <f t="shared" si="6"/>
        <v>-7.6737302176016229</v>
      </c>
      <c r="S8" s="1">
        <f t="shared" si="7"/>
        <v>2.7587509301119724</v>
      </c>
      <c r="T8" s="1">
        <f t="shared" si="8"/>
        <v>-4.9149792874896505</v>
      </c>
      <c r="U8" s="5">
        <f t="shared" si="9"/>
        <v>3.2607582568221218</v>
      </c>
      <c r="V8" s="5">
        <f t="shared" si="10"/>
        <v>-8.3465521291687423</v>
      </c>
      <c r="W8" s="1">
        <f t="shared" si="11"/>
        <v>49.098750930111976</v>
      </c>
      <c r="X8" s="1">
        <f t="shared" si="12"/>
        <v>41.425020712510353</v>
      </c>
      <c r="Y8" s="5">
        <f t="shared" si="13"/>
        <v>49.098750930111976</v>
      </c>
      <c r="Z8" s="5">
        <f t="shared" si="14"/>
        <v>41.425020712510353</v>
      </c>
    </row>
    <row r="9" spans="1:26">
      <c r="A9">
        <v>18735</v>
      </c>
      <c r="B9">
        <v>4</v>
      </c>
      <c r="C9">
        <v>0</v>
      </c>
      <c r="D9">
        <v>48.69</v>
      </c>
      <c r="E9">
        <v>18</v>
      </c>
      <c r="F9">
        <v>11</v>
      </c>
      <c r="G9">
        <v>38.6</v>
      </c>
      <c r="H9">
        <v>21.99</v>
      </c>
      <c r="I9">
        <v>129.49</v>
      </c>
      <c r="J9">
        <v>-28.27</v>
      </c>
      <c r="K9">
        <v>31.7</v>
      </c>
      <c r="L9" s="1">
        <f t="shared" si="2"/>
        <v>60.013525000000001</v>
      </c>
      <c r="M9" s="1">
        <f t="shared" si="3"/>
        <v>18.194055555555554</v>
      </c>
      <c r="N9" s="1">
        <f t="shared" si="0"/>
        <v>31.399771186386882</v>
      </c>
      <c r="O9" s="1">
        <f t="shared" si="4"/>
        <v>132.54000528142438</v>
      </c>
      <c r="P9" s="1">
        <f t="shared" si="1"/>
        <v>30.796641387503566</v>
      </c>
      <c r="Q9" s="1">
        <f t="shared" si="5"/>
        <v>45.475216007276039</v>
      </c>
      <c r="R9" s="5">
        <f t="shared" si="6"/>
        <v>14.678574619772473</v>
      </c>
      <c r="S9" s="1">
        <f t="shared" si="7"/>
        <v>-15.543358612496437</v>
      </c>
      <c r="T9" s="1">
        <f t="shared" si="8"/>
        <v>-0.86478399272396445</v>
      </c>
      <c r="U9" s="5">
        <f t="shared" si="9"/>
        <v>-15.041351285786288</v>
      </c>
      <c r="V9" s="5">
        <f t="shared" si="10"/>
        <v>-4.2963568344030563</v>
      </c>
      <c r="W9" s="1">
        <f t="shared" si="11"/>
        <v>30.796641387503566</v>
      </c>
      <c r="X9" s="1">
        <f t="shared" si="12"/>
        <v>45.475216007276039</v>
      </c>
      <c r="Y9" s="5">
        <f t="shared" si="13"/>
        <v>30.796641387503566</v>
      </c>
      <c r="Z9" s="5">
        <f t="shared" si="14"/>
        <v>45.475216007276039</v>
      </c>
    </row>
    <row r="10" spans="1:26">
      <c r="A10">
        <v>19554</v>
      </c>
      <c r="B10">
        <v>4</v>
      </c>
      <c r="C10">
        <v>11</v>
      </c>
      <c r="D10">
        <v>20.2</v>
      </c>
      <c r="E10">
        <v>5</v>
      </c>
      <c r="F10">
        <v>31</v>
      </c>
      <c r="G10">
        <v>22.9</v>
      </c>
      <c r="H10">
        <v>25.89</v>
      </c>
      <c r="I10">
        <v>146.86000000000001</v>
      </c>
      <c r="J10">
        <v>5</v>
      </c>
      <c r="K10">
        <v>36.6</v>
      </c>
      <c r="L10" s="1">
        <f t="shared" si="2"/>
        <v>60.188944444444438</v>
      </c>
      <c r="M10" s="1">
        <f t="shared" si="3"/>
        <v>5.5230277777777781</v>
      </c>
      <c r="N10" s="1">
        <f t="shared" si="0"/>
        <v>29.779621322888012</v>
      </c>
      <c r="O10" s="1">
        <f t="shared" si="4"/>
        <v>146.94509042496114</v>
      </c>
      <c r="P10" s="1">
        <f t="shared" si="1"/>
        <v>30.066136538814142</v>
      </c>
      <c r="Q10" s="1">
        <f t="shared" si="5"/>
        <v>38.624951718810351</v>
      </c>
      <c r="R10" s="5">
        <f t="shared" si="6"/>
        <v>8.5588151799962091</v>
      </c>
      <c r="S10" s="1">
        <f t="shared" si="7"/>
        <v>-16.273863461185861</v>
      </c>
      <c r="T10" s="1">
        <f t="shared" si="8"/>
        <v>-7.7150482811896524</v>
      </c>
      <c r="U10" s="5">
        <f t="shared" si="9"/>
        <v>-15.771856134475712</v>
      </c>
      <c r="V10" s="5">
        <f t="shared" si="10"/>
        <v>-11.146621122868744</v>
      </c>
      <c r="W10" s="1">
        <f t="shared" si="11"/>
        <v>30.066136538814142</v>
      </c>
      <c r="X10" s="1">
        <f t="shared" si="12"/>
        <v>38.624951718810351</v>
      </c>
      <c r="Y10" s="5">
        <f t="shared" si="13"/>
        <v>30.066136538814142</v>
      </c>
      <c r="Z10" s="5">
        <f t="shared" si="14"/>
        <v>38.624951718810351</v>
      </c>
    </row>
    <row r="11" spans="1:26">
      <c r="A11">
        <v>20205</v>
      </c>
      <c r="B11">
        <v>4</v>
      </c>
      <c r="C11">
        <v>19</v>
      </c>
      <c r="D11">
        <v>47.53</v>
      </c>
      <c r="E11">
        <v>15</v>
      </c>
      <c r="F11">
        <v>37</v>
      </c>
      <c r="G11">
        <v>39.700000000000003</v>
      </c>
      <c r="H11">
        <v>21.17</v>
      </c>
      <c r="I11">
        <v>115.29</v>
      </c>
      <c r="J11">
        <v>-23.86</v>
      </c>
      <c r="K11">
        <v>39.28</v>
      </c>
      <c r="L11" s="1">
        <f t="shared" si="2"/>
        <v>60.329869444444448</v>
      </c>
      <c r="M11" s="1">
        <f t="shared" si="3"/>
        <v>15.627694444444446</v>
      </c>
      <c r="N11" s="1">
        <f t="shared" si="0"/>
        <v>30.435122132247351</v>
      </c>
      <c r="O11" s="1">
        <f t="shared" si="4"/>
        <v>117.73310367097268</v>
      </c>
      <c r="P11" s="1">
        <f t="shared" si="1"/>
        <v>41.349926087890239</v>
      </c>
      <c r="Q11" s="1">
        <f t="shared" si="5"/>
        <v>47.236655644780349</v>
      </c>
      <c r="R11" s="5">
        <f t="shared" si="6"/>
        <v>5.8867295568901099</v>
      </c>
      <c r="S11" s="1">
        <f t="shared" si="7"/>
        <v>-4.9900739121097644</v>
      </c>
      <c r="T11" s="1">
        <f t="shared" si="8"/>
        <v>0.89665564478034554</v>
      </c>
      <c r="U11" s="5">
        <f t="shared" si="9"/>
        <v>-4.4880665853996149</v>
      </c>
      <c r="V11" s="5">
        <f t="shared" si="10"/>
        <v>-2.5349171968987463</v>
      </c>
      <c r="W11" s="1">
        <f t="shared" si="11"/>
        <v>41.349926087890239</v>
      </c>
      <c r="X11" s="1">
        <f t="shared" si="12"/>
        <v>47.236655644780349</v>
      </c>
      <c r="Y11" s="5">
        <f t="shared" si="13"/>
        <v>41.349926087890239</v>
      </c>
      <c r="Z11" s="5">
        <f t="shared" si="14"/>
        <v>47.236655644780349</v>
      </c>
    </row>
    <row r="12" spans="1:26">
      <c r="A12">
        <v>20261</v>
      </c>
      <c r="B12">
        <v>4</v>
      </c>
      <c r="C12">
        <v>20</v>
      </c>
      <c r="D12">
        <v>36.24</v>
      </c>
      <c r="E12">
        <v>15</v>
      </c>
      <c r="F12">
        <v>5</v>
      </c>
      <c r="G12">
        <v>43.8</v>
      </c>
      <c r="H12">
        <v>21.2</v>
      </c>
      <c r="I12">
        <v>108.79</v>
      </c>
      <c r="J12">
        <v>-20.67</v>
      </c>
      <c r="K12">
        <v>36.200000000000003</v>
      </c>
      <c r="L12" s="1">
        <f t="shared" si="2"/>
        <v>60.343400000000003</v>
      </c>
      <c r="M12" s="1">
        <f t="shared" si="3"/>
        <v>15.095500000000001</v>
      </c>
      <c r="N12" s="1">
        <f t="shared" si="0"/>
        <v>30.304669245534637</v>
      </c>
      <c r="O12" s="1">
        <f t="shared" si="4"/>
        <v>110.73623164980829</v>
      </c>
      <c r="P12" s="1">
        <f t="shared" si="1"/>
        <v>40.30452576527459</v>
      </c>
      <c r="Q12" s="1">
        <f t="shared" si="5"/>
        <v>47.169811320754718</v>
      </c>
      <c r="R12" s="5">
        <f t="shared" si="6"/>
        <v>6.8652855554801278</v>
      </c>
      <c r="S12" s="1">
        <f t="shared" si="7"/>
        <v>-6.0354742347254131</v>
      </c>
      <c r="T12" s="1">
        <f t="shared" si="8"/>
        <v>0.82981132075471464</v>
      </c>
      <c r="U12" s="5">
        <f t="shared" si="9"/>
        <v>-5.5334669080152636</v>
      </c>
      <c r="V12" s="5">
        <f t="shared" si="10"/>
        <v>-2.6017615209243772</v>
      </c>
      <c r="W12" s="1">
        <f t="shared" si="11"/>
        <v>40.30452576527459</v>
      </c>
      <c r="X12" s="1">
        <f t="shared" si="12"/>
        <v>47.169811320754718</v>
      </c>
      <c r="Y12" s="5">
        <f t="shared" si="13"/>
        <v>40.30452576527459</v>
      </c>
      <c r="Z12" s="5">
        <f t="shared" si="14"/>
        <v>47.169811320754718</v>
      </c>
    </row>
    <row r="13" spans="1:26">
      <c r="A13">
        <v>20400</v>
      </c>
      <c r="B13">
        <v>4</v>
      </c>
      <c r="C13">
        <v>22</v>
      </c>
      <c r="D13">
        <v>3.45</v>
      </c>
      <c r="E13">
        <v>14</v>
      </c>
      <c r="F13">
        <v>4</v>
      </c>
      <c r="G13">
        <v>38.1</v>
      </c>
      <c r="H13">
        <v>21.87</v>
      </c>
      <c r="I13">
        <v>114.04</v>
      </c>
      <c r="J13">
        <v>-21.4</v>
      </c>
      <c r="K13">
        <v>37.799999999999997</v>
      </c>
      <c r="L13" s="1">
        <f t="shared" si="2"/>
        <v>60.367625000000004</v>
      </c>
      <c r="M13" s="1">
        <f t="shared" si="3"/>
        <v>14.077249999999999</v>
      </c>
      <c r="N13" s="1">
        <f t="shared" si="0"/>
        <v>30.078819104539996</v>
      </c>
      <c r="O13" s="1">
        <f t="shared" si="4"/>
        <v>116.03052012294008</v>
      </c>
      <c r="P13" s="1">
        <f t="shared" si="1"/>
        <v>39.803032667240309</v>
      </c>
      <c r="Q13" s="1">
        <f t="shared" si="5"/>
        <v>45.72473708276177</v>
      </c>
      <c r="R13" s="5">
        <f t="shared" si="6"/>
        <v>5.9217044155214609</v>
      </c>
      <c r="S13" s="1">
        <f t="shared" si="7"/>
        <v>-6.5369673327596942</v>
      </c>
      <c r="T13" s="1">
        <f t="shared" si="8"/>
        <v>-0.61526291723823334</v>
      </c>
      <c r="U13" s="5">
        <f t="shared" si="9"/>
        <v>-6.0349600060495447</v>
      </c>
      <c r="V13" s="5">
        <f t="shared" si="10"/>
        <v>-4.0468357589173252</v>
      </c>
      <c r="W13" s="1">
        <f t="shared" si="11"/>
        <v>39.803032667240309</v>
      </c>
      <c r="X13" s="1">
        <f t="shared" si="12"/>
        <v>45.72473708276177</v>
      </c>
      <c r="Y13" s="5">
        <f t="shared" si="13"/>
        <v>39.803032667240309</v>
      </c>
      <c r="Z13" s="5">
        <f t="shared" si="14"/>
        <v>45.72473708276177</v>
      </c>
    </row>
    <row r="14" spans="1:26">
      <c r="A14">
        <v>20455</v>
      </c>
      <c r="B14">
        <v>4</v>
      </c>
      <c r="C14">
        <v>22</v>
      </c>
      <c r="D14">
        <v>56.03</v>
      </c>
      <c r="E14">
        <v>17</v>
      </c>
      <c r="F14">
        <v>32</v>
      </c>
      <c r="G14">
        <v>33.299999999999997</v>
      </c>
      <c r="H14">
        <v>21.29</v>
      </c>
      <c r="I14">
        <v>107.75</v>
      </c>
      <c r="J14">
        <v>-28.84</v>
      </c>
      <c r="K14">
        <v>39.65</v>
      </c>
      <c r="L14" s="1">
        <f t="shared" si="2"/>
        <v>60.382230555555559</v>
      </c>
      <c r="M14" s="1">
        <f t="shared" si="3"/>
        <v>17.542583333333337</v>
      </c>
      <c r="N14" s="1">
        <f t="shared" si="0"/>
        <v>30.875919916288041</v>
      </c>
      <c r="O14" s="1">
        <f t="shared" si="4"/>
        <v>111.54285320001456</v>
      </c>
      <c r="P14" s="1">
        <f t="shared" si="1"/>
        <v>44.835387605715425</v>
      </c>
      <c r="Q14" s="1">
        <f t="shared" si="5"/>
        <v>46.970408642555192</v>
      </c>
      <c r="R14" s="5">
        <f t="shared" si="6"/>
        <v>2.1350210368397669</v>
      </c>
      <c r="S14" s="1">
        <f t="shared" si="7"/>
        <v>-1.5046123942845782</v>
      </c>
      <c r="T14" s="1">
        <f t="shared" si="8"/>
        <v>0.63040864255518869</v>
      </c>
      <c r="U14" s="5">
        <f t="shared" si="9"/>
        <v>-1.0026050675744287</v>
      </c>
      <c r="V14" s="5">
        <f t="shared" si="10"/>
        <v>-2.8011641991239031</v>
      </c>
      <c r="W14" s="1">
        <f t="shared" si="11"/>
        <v>44.835387605715425</v>
      </c>
      <c r="X14" s="1">
        <f t="shared" si="12"/>
        <v>46.970408642555192</v>
      </c>
      <c r="Y14" s="5">
        <f t="shared" si="13"/>
        <v>44.835387605715425</v>
      </c>
      <c r="Z14" s="5">
        <f t="shared" si="14"/>
        <v>46.970408642555192</v>
      </c>
    </row>
    <row r="15" spans="1:26">
      <c r="A15">
        <v>20542</v>
      </c>
      <c r="B15">
        <v>4</v>
      </c>
      <c r="C15">
        <v>24</v>
      </c>
      <c r="D15">
        <v>5.69</v>
      </c>
      <c r="E15">
        <v>17</v>
      </c>
      <c r="F15">
        <v>26</v>
      </c>
      <c r="G15">
        <v>39.200000000000003</v>
      </c>
      <c r="H15">
        <v>22.36</v>
      </c>
      <c r="I15">
        <v>109.99</v>
      </c>
      <c r="J15">
        <v>-33.47</v>
      </c>
      <c r="K15">
        <v>39.200000000000003</v>
      </c>
      <c r="L15" s="1">
        <f t="shared" si="2"/>
        <v>60.401580555555554</v>
      </c>
      <c r="M15" s="1">
        <f t="shared" si="3"/>
        <v>17.444222222222223</v>
      </c>
      <c r="N15" s="1">
        <f t="shared" si="0"/>
        <v>30.830588192126953</v>
      </c>
      <c r="O15" s="1">
        <f t="shared" si="4"/>
        <v>114.96973949696502</v>
      </c>
      <c r="P15" s="1">
        <f t="shared" si="1"/>
        <v>42.928088286491679</v>
      </c>
      <c r="Q15" s="1">
        <f t="shared" si="5"/>
        <v>44.722719141323793</v>
      </c>
      <c r="R15" s="5">
        <f t="shared" si="6"/>
        <v>1.7946308548321142</v>
      </c>
      <c r="S15" s="1">
        <f t="shared" si="7"/>
        <v>-3.4119117135083243</v>
      </c>
      <c r="T15" s="1">
        <f t="shared" si="8"/>
        <v>-1.6172808586762102</v>
      </c>
      <c r="U15" s="5">
        <f t="shared" si="9"/>
        <v>-2.9099043867981749</v>
      </c>
      <c r="V15" s="5">
        <f t="shared" si="10"/>
        <v>-5.048853700355302</v>
      </c>
      <c r="W15" s="1">
        <f t="shared" si="11"/>
        <v>42.928088286491679</v>
      </c>
      <c r="X15" s="1">
        <f t="shared" si="12"/>
        <v>44.722719141323793</v>
      </c>
      <c r="Y15" s="5">
        <f t="shared" si="13"/>
        <v>42.928088286491679</v>
      </c>
      <c r="Z15" s="5">
        <f t="shared" si="14"/>
        <v>44.722719141323793</v>
      </c>
    </row>
    <row r="16" spans="1:26">
      <c r="A16">
        <v>20635</v>
      </c>
      <c r="B16">
        <v>4</v>
      </c>
      <c r="C16">
        <v>25</v>
      </c>
      <c r="D16">
        <v>22.1</v>
      </c>
      <c r="E16">
        <v>22</v>
      </c>
      <c r="F16">
        <v>17</v>
      </c>
      <c r="G16">
        <v>38.299999999999997</v>
      </c>
      <c r="H16">
        <v>21.27</v>
      </c>
      <c r="I16">
        <v>105.49</v>
      </c>
      <c r="J16">
        <v>-44.14</v>
      </c>
      <c r="K16">
        <v>38.6</v>
      </c>
      <c r="L16" s="1">
        <f t="shared" si="2"/>
        <v>60.422805555555556</v>
      </c>
      <c r="M16" s="1">
        <f t="shared" si="3"/>
        <v>22.293972222222223</v>
      </c>
      <c r="N16" s="1">
        <f t="shared" si="0"/>
        <v>32.47064989786729</v>
      </c>
      <c r="O16" s="1">
        <f t="shared" si="4"/>
        <v>114.35243635358189</v>
      </c>
      <c r="P16" s="1">
        <f t="shared" si="1"/>
        <v>45.312367940596893</v>
      </c>
      <c r="Q16" s="1">
        <f t="shared" si="5"/>
        <v>47.014574518100609</v>
      </c>
      <c r="R16" s="5">
        <f t="shared" si="6"/>
        <v>1.7022065775037163</v>
      </c>
      <c r="S16" s="1">
        <f t="shared" si="7"/>
        <v>-1.0276320594031105</v>
      </c>
      <c r="T16" s="1">
        <f t="shared" si="8"/>
        <v>0.67457451810060576</v>
      </c>
      <c r="U16" s="5">
        <f t="shared" si="9"/>
        <v>-0.52562473269296106</v>
      </c>
      <c r="V16" s="5">
        <f t="shared" si="10"/>
        <v>-2.7569983235784861</v>
      </c>
      <c r="W16" s="1">
        <f t="shared" si="11"/>
        <v>45.312367940596893</v>
      </c>
      <c r="X16" s="1">
        <f t="shared" si="12"/>
        <v>47.014574518100609</v>
      </c>
      <c r="Y16" s="5">
        <f t="shared" si="13"/>
        <v>45.312367940596893</v>
      </c>
      <c r="Z16" s="5">
        <f t="shared" si="14"/>
        <v>47.014574518100609</v>
      </c>
    </row>
    <row r="17" spans="1:26">
      <c r="A17">
        <v>20711</v>
      </c>
      <c r="B17">
        <v>4</v>
      </c>
      <c r="C17">
        <v>26</v>
      </c>
      <c r="D17">
        <v>18.39</v>
      </c>
      <c r="E17">
        <v>22</v>
      </c>
      <c r="F17">
        <v>48</v>
      </c>
      <c r="G17">
        <v>49.3</v>
      </c>
      <c r="H17">
        <v>21.07</v>
      </c>
      <c r="I17">
        <v>108.66</v>
      </c>
      <c r="J17">
        <v>-45.83</v>
      </c>
      <c r="K17">
        <v>35.6</v>
      </c>
      <c r="L17" s="1">
        <f t="shared" si="2"/>
        <v>60.438441666666662</v>
      </c>
      <c r="M17" s="1">
        <f t="shared" si="3"/>
        <v>22.813694444444444</v>
      </c>
      <c r="N17" s="1">
        <f t="shared" si="0"/>
        <v>32.669174846999859</v>
      </c>
      <c r="O17" s="1">
        <f t="shared" si="4"/>
        <v>117.92957432298311</v>
      </c>
      <c r="P17" s="1">
        <f t="shared" si="1"/>
        <v>40.833734259191552</v>
      </c>
      <c r="Q17" s="1">
        <f t="shared" si="5"/>
        <v>47.460844803037496</v>
      </c>
      <c r="R17" s="5">
        <f t="shared" si="6"/>
        <v>6.6271105438459443</v>
      </c>
      <c r="S17" s="1">
        <f t="shared" si="7"/>
        <v>-5.5062657408084519</v>
      </c>
      <c r="T17" s="1">
        <f t="shared" si="8"/>
        <v>1.1208448030374925</v>
      </c>
      <c r="U17" s="5">
        <f t="shared" si="9"/>
        <v>-5.0042584140983024</v>
      </c>
      <c r="V17" s="5">
        <f t="shared" si="10"/>
        <v>-2.3107280386415994</v>
      </c>
      <c r="W17" s="1">
        <f t="shared" si="11"/>
        <v>40.833734259191552</v>
      </c>
      <c r="X17" s="1">
        <f t="shared" si="12"/>
        <v>47.460844803037496</v>
      </c>
      <c r="Y17" s="5">
        <f t="shared" si="13"/>
        <v>40.833734259191552</v>
      </c>
      <c r="Z17" s="5">
        <f t="shared" si="14"/>
        <v>47.460844803037496</v>
      </c>
    </row>
    <row r="18" spans="1:26">
      <c r="A18">
        <v>20713</v>
      </c>
      <c r="B18">
        <v>4</v>
      </c>
      <c r="C18">
        <v>26</v>
      </c>
      <c r="D18">
        <v>20.67</v>
      </c>
      <c r="E18">
        <v>15</v>
      </c>
      <c r="F18">
        <v>37</v>
      </c>
      <c r="G18">
        <v>6</v>
      </c>
      <c r="H18">
        <v>20.86</v>
      </c>
      <c r="I18">
        <v>114.66</v>
      </c>
      <c r="J18">
        <v>-33.299999999999997</v>
      </c>
      <c r="K18">
        <v>40.799999999999997</v>
      </c>
      <c r="L18" s="1">
        <f t="shared" si="2"/>
        <v>60.439074999999995</v>
      </c>
      <c r="M18" s="1">
        <f t="shared" si="3"/>
        <v>15.618333333333334</v>
      </c>
      <c r="N18" s="1">
        <f t="shared" si="0"/>
        <v>30.330604320444504</v>
      </c>
      <c r="O18" s="1">
        <f t="shared" si="4"/>
        <v>119.39767836938873</v>
      </c>
      <c r="P18" s="1">
        <f t="shared" si="1"/>
        <v>42.174544281151334</v>
      </c>
      <c r="Q18" s="1">
        <f t="shared" si="5"/>
        <v>47.938638542665387</v>
      </c>
      <c r="R18" s="5">
        <f t="shared" si="6"/>
        <v>5.7640942615140531</v>
      </c>
      <c r="S18" s="1">
        <f t="shared" si="7"/>
        <v>-4.1654557188486692</v>
      </c>
      <c r="T18" s="1">
        <f t="shared" si="8"/>
        <v>1.598638542665384</v>
      </c>
      <c r="U18" s="5">
        <f t="shared" si="9"/>
        <v>-3.6634483921385197</v>
      </c>
      <c r="V18" s="5">
        <f t="shared" si="10"/>
        <v>-1.8329342990137079</v>
      </c>
      <c r="W18" s="1">
        <f t="shared" si="11"/>
        <v>42.174544281151334</v>
      </c>
      <c r="X18" s="1">
        <f t="shared" si="12"/>
        <v>47.938638542665387</v>
      </c>
      <c r="Y18" s="5">
        <f t="shared" si="13"/>
        <v>42.174544281151334</v>
      </c>
      <c r="Z18" s="5">
        <f t="shared" si="14"/>
        <v>47.938638542665387</v>
      </c>
    </row>
    <row r="19" spans="1:26">
      <c r="A19">
        <v>20842</v>
      </c>
      <c r="B19">
        <v>4</v>
      </c>
      <c r="C19">
        <v>28</v>
      </c>
      <c r="D19">
        <v>0.72</v>
      </c>
      <c r="E19">
        <v>21</v>
      </c>
      <c r="F19">
        <v>37</v>
      </c>
      <c r="G19">
        <v>12</v>
      </c>
      <c r="H19">
        <v>20.85</v>
      </c>
      <c r="I19">
        <v>98.82</v>
      </c>
      <c r="J19">
        <v>-40.590000000000003</v>
      </c>
      <c r="K19">
        <v>37.5</v>
      </c>
      <c r="L19" s="1">
        <f t="shared" si="2"/>
        <v>60.466866666666668</v>
      </c>
      <c r="M19" s="1">
        <f t="shared" si="3"/>
        <v>21.62</v>
      </c>
      <c r="N19" s="1">
        <f t="shared" si="0"/>
        <v>32.1676700221864</v>
      </c>
      <c r="O19" s="1">
        <f t="shared" si="4"/>
        <v>106.83136477645505</v>
      </c>
      <c r="P19" s="1">
        <f t="shared" si="1"/>
        <v>46.571942124324266</v>
      </c>
      <c r="Q19" s="1">
        <f t="shared" si="5"/>
        <v>47.961630695443645</v>
      </c>
      <c r="R19" s="5">
        <f t="shared" si="6"/>
        <v>1.3896885711193789</v>
      </c>
      <c r="S19" s="1">
        <f t="shared" si="7"/>
        <v>0.23194212432426298</v>
      </c>
      <c r="T19" s="1">
        <f t="shared" si="8"/>
        <v>1.6216306954436419</v>
      </c>
      <c r="U19" s="5">
        <f t="shared" si="9"/>
        <v>0.73394945103441245</v>
      </c>
      <c r="V19" s="5">
        <f t="shared" si="10"/>
        <v>-1.8099421462354499</v>
      </c>
      <c r="W19" s="1">
        <f t="shared" si="11"/>
        <v>46.571942124324266</v>
      </c>
      <c r="X19" s="1">
        <f t="shared" si="12"/>
        <v>47.961630695443645</v>
      </c>
      <c r="Y19" s="5">
        <f t="shared" si="13"/>
        <v>46.571942124324266</v>
      </c>
      <c r="Z19" s="5">
        <f t="shared" si="14"/>
        <v>47.961630695443645</v>
      </c>
    </row>
    <row r="20" spans="1:26">
      <c r="A20">
        <v>20885</v>
      </c>
      <c r="B20">
        <v>4</v>
      </c>
      <c r="C20">
        <v>28</v>
      </c>
      <c r="D20">
        <v>34.43</v>
      </c>
      <c r="E20">
        <v>15</v>
      </c>
      <c r="F20">
        <v>57</v>
      </c>
      <c r="G20">
        <v>44</v>
      </c>
      <c r="H20">
        <v>20.66</v>
      </c>
      <c r="I20">
        <v>104.76</v>
      </c>
      <c r="J20">
        <v>-15.01</v>
      </c>
      <c r="K20">
        <v>40.17</v>
      </c>
      <c r="L20" s="1">
        <f t="shared" si="2"/>
        <v>60.47623055555556</v>
      </c>
      <c r="M20" s="1">
        <f t="shared" si="3"/>
        <v>15.962222222222222</v>
      </c>
      <c r="N20" s="1">
        <f t="shared" si="0"/>
        <v>30.376543595418781</v>
      </c>
      <c r="O20" s="1">
        <f t="shared" si="4"/>
        <v>105.82985259367983</v>
      </c>
      <c r="P20" s="1">
        <f t="shared" si="1"/>
        <v>46.93299768310392</v>
      </c>
      <c r="Q20" s="1">
        <f t="shared" si="5"/>
        <v>48.402710551790896</v>
      </c>
      <c r="R20" s="5">
        <f t="shared" si="6"/>
        <v>1.469712868686976</v>
      </c>
      <c r="S20" s="1">
        <f t="shared" si="7"/>
        <v>0.59299768310391698</v>
      </c>
      <c r="T20" s="1">
        <f t="shared" si="8"/>
        <v>2.062710551790893</v>
      </c>
      <c r="U20" s="5">
        <f t="shared" si="9"/>
        <v>1.0950050098140665</v>
      </c>
      <c r="V20" s="5">
        <f t="shared" si="10"/>
        <v>-1.3688622898881988</v>
      </c>
      <c r="W20" s="1">
        <f t="shared" si="11"/>
        <v>46.93299768310392</v>
      </c>
      <c r="X20" s="1">
        <f t="shared" si="12"/>
        <v>48.402710551790896</v>
      </c>
      <c r="Y20" s="5">
        <f t="shared" si="13"/>
        <v>46.93299768310392</v>
      </c>
      <c r="Z20" s="5">
        <f t="shared" si="14"/>
        <v>48.402710551790896</v>
      </c>
    </row>
    <row r="21" spans="1:26">
      <c r="A21">
        <v>20889</v>
      </c>
      <c r="B21">
        <v>4</v>
      </c>
      <c r="C21">
        <v>28</v>
      </c>
      <c r="D21">
        <v>36.93</v>
      </c>
      <c r="E21">
        <v>19</v>
      </c>
      <c r="F21">
        <v>10</v>
      </c>
      <c r="G21">
        <v>49.9</v>
      </c>
      <c r="H21">
        <v>21.04</v>
      </c>
      <c r="I21">
        <v>107.23</v>
      </c>
      <c r="J21">
        <v>-36.770000000000003</v>
      </c>
      <c r="K21">
        <v>39.369999999999997</v>
      </c>
      <c r="L21" s="1">
        <f t="shared" si="2"/>
        <v>60.476925000000001</v>
      </c>
      <c r="M21" s="1">
        <f t="shared" si="3"/>
        <v>19.18052777777778</v>
      </c>
      <c r="N21" s="1">
        <f t="shared" si="0"/>
        <v>31.288734660363971</v>
      </c>
      <c r="O21" s="1">
        <f t="shared" si="4"/>
        <v>113.35918930549919</v>
      </c>
      <c r="P21" s="1">
        <f t="shared" si="1"/>
        <v>44.525139479035502</v>
      </c>
      <c r="Q21" s="1">
        <f t="shared" si="5"/>
        <v>47.528517110266165</v>
      </c>
      <c r="R21" s="5">
        <f t="shared" si="6"/>
        <v>3.0033776312306628</v>
      </c>
      <c r="S21" s="1">
        <f t="shared" si="7"/>
        <v>-1.8148605209645012</v>
      </c>
      <c r="T21" s="1">
        <f t="shared" si="8"/>
        <v>1.1885171102661616</v>
      </c>
      <c r="U21" s="5">
        <f t="shared" si="9"/>
        <v>-1.3128531942543518</v>
      </c>
      <c r="V21" s="5">
        <f t="shared" si="10"/>
        <v>-2.2430557314129302</v>
      </c>
      <c r="W21" s="1">
        <f t="shared" si="11"/>
        <v>44.525139479035502</v>
      </c>
      <c r="X21" s="1">
        <f t="shared" si="12"/>
        <v>47.528517110266165</v>
      </c>
      <c r="Y21" s="5">
        <f t="shared" si="13"/>
        <v>44.525139479035502</v>
      </c>
      <c r="Z21" s="5">
        <f t="shared" si="14"/>
        <v>47.528517110266165</v>
      </c>
    </row>
    <row r="22" spans="1:26">
      <c r="A22">
        <v>20894</v>
      </c>
      <c r="B22">
        <v>4</v>
      </c>
      <c r="C22">
        <v>28</v>
      </c>
      <c r="D22">
        <v>39.67</v>
      </c>
      <c r="E22">
        <v>15</v>
      </c>
      <c r="F22">
        <v>52</v>
      </c>
      <c r="G22">
        <v>15.4</v>
      </c>
      <c r="H22">
        <v>21.89</v>
      </c>
      <c r="I22">
        <v>108.66</v>
      </c>
      <c r="J22">
        <v>-26.39</v>
      </c>
      <c r="K22">
        <v>38.9</v>
      </c>
      <c r="L22" s="1">
        <f t="shared" si="2"/>
        <v>60.477686111111112</v>
      </c>
      <c r="M22" s="1">
        <f t="shared" si="3"/>
        <v>15.870944444444445</v>
      </c>
      <c r="N22" s="1">
        <f t="shared" si="0"/>
        <v>30.353421418499341</v>
      </c>
      <c r="O22" s="1">
        <f t="shared" si="4"/>
        <v>111.81872696467259</v>
      </c>
      <c r="P22" s="1">
        <f t="shared" si="1"/>
        <v>42.975197542068386</v>
      </c>
      <c r="Q22" s="1">
        <f t="shared" si="5"/>
        <v>45.682960255824575</v>
      </c>
      <c r="R22" s="5">
        <f t="shared" si="6"/>
        <v>2.707762713756189</v>
      </c>
      <c r="S22" s="1">
        <f t="shared" si="7"/>
        <v>-3.3648024579316171</v>
      </c>
      <c r="T22" s="1">
        <f t="shared" si="8"/>
        <v>-0.6570397441754281</v>
      </c>
      <c r="U22" s="5">
        <f t="shared" si="9"/>
        <v>-2.8627951312214677</v>
      </c>
      <c r="V22" s="5">
        <f t="shared" si="10"/>
        <v>-4.0886125858545199</v>
      </c>
      <c r="W22" s="1">
        <f t="shared" si="11"/>
        <v>42.975197542068386</v>
      </c>
      <c r="X22" s="1">
        <f t="shared" si="12"/>
        <v>45.682960255824575</v>
      </c>
      <c r="Y22" s="5">
        <f t="shared" si="13"/>
        <v>42.975197542068386</v>
      </c>
      <c r="Z22" s="5">
        <f t="shared" si="14"/>
        <v>45.682960255824575</v>
      </c>
    </row>
    <row r="23" spans="1:26">
      <c r="A23">
        <v>20901</v>
      </c>
      <c r="B23">
        <v>4</v>
      </c>
      <c r="C23">
        <v>28</v>
      </c>
      <c r="D23">
        <v>50.1</v>
      </c>
      <c r="E23">
        <v>13</v>
      </c>
      <c r="F23">
        <v>2</v>
      </c>
      <c r="G23">
        <v>51.5</v>
      </c>
      <c r="H23">
        <v>20.329999999999998</v>
      </c>
      <c r="I23">
        <v>105.17</v>
      </c>
      <c r="J23">
        <v>-15.08</v>
      </c>
      <c r="K23">
        <v>39.9</v>
      </c>
      <c r="L23" s="1">
        <f t="shared" si="2"/>
        <v>60.480583333333335</v>
      </c>
      <c r="M23" s="1">
        <f t="shared" si="3"/>
        <v>13.047638888888889</v>
      </c>
      <c r="N23" s="1">
        <f t="shared" si="0"/>
        <v>29.795519045403509</v>
      </c>
      <c r="O23" s="1">
        <f t="shared" si="4"/>
        <v>106.2456366162865</v>
      </c>
      <c r="P23" s="1">
        <f t="shared" si="1"/>
        <v>45.362074362672317</v>
      </c>
      <c r="Q23" s="1">
        <f t="shared" si="5"/>
        <v>49.188391539596658</v>
      </c>
      <c r="R23" s="5">
        <f t="shared" si="6"/>
        <v>3.8263171769243414</v>
      </c>
      <c r="S23" s="1">
        <f t="shared" si="7"/>
        <v>-0.97792563732768656</v>
      </c>
      <c r="T23" s="1">
        <f t="shared" si="8"/>
        <v>2.8483915395966548</v>
      </c>
      <c r="U23" s="5">
        <f t="shared" si="9"/>
        <v>-0.47591831061753709</v>
      </c>
      <c r="V23" s="5">
        <f t="shared" si="10"/>
        <v>-0.58318130208243701</v>
      </c>
      <c r="W23" s="1">
        <f t="shared" si="11"/>
        <v>45.362074362672317</v>
      </c>
      <c r="X23" s="1">
        <f t="shared" si="12"/>
        <v>49.188391539596658</v>
      </c>
      <c r="Y23" s="5">
        <f t="shared" si="13"/>
        <v>45.362074362672317</v>
      </c>
      <c r="Z23" s="5">
        <f t="shared" si="14"/>
        <v>49.188391539596658</v>
      </c>
    </row>
    <row r="24" spans="1:26">
      <c r="A24">
        <v>21029</v>
      </c>
      <c r="B24">
        <v>4</v>
      </c>
      <c r="C24">
        <v>30</v>
      </c>
      <c r="D24">
        <v>33.57</v>
      </c>
      <c r="E24">
        <v>16</v>
      </c>
      <c r="F24">
        <v>11</v>
      </c>
      <c r="G24">
        <v>38.700000000000003</v>
      </c>
      <c r="H24">
        <v>22.54</v>
      </c>
      <c r="I24">
        <v>104.98</v>
      </c>
      <c r="J24">
        <v>-25.14</v>
      </c>
      <c r="K24">
        <v>41</v>
      </c>
      <c r="L24" s="1">
        <f t="shared" si="2"/>
        <v>60.509324999999997</v>
      </c>
      <c r="M24" s="1">
        <f t="shared" si="3"/>
        <v>16.194083333333335</v>
      </c>
      <c r="N24" s="1">
        <f t="shared" si="0"/>
        <v>30.402071447498052</v>
      </c>
      <c r="O24" s="1">
        <f t="shared" si="4"/>
        <v>107.94822833191844</v>
      </c>
      <c r="P24" s="1">
        <f t="shared" si="1"/>
        <v>47.010667456164526</v>
      </c>
      <c r="Q24" s="1">
        <f t="shared" si="5"/>
        <v>44.365572315882879</v>
      </c>
      <c r="R24" s="5">
        <f t="shared" si="6"/>
        <v>-2.6450951402816472</v>
      </c>
      <c r="S24" s="1">
        <f t="shared" si="7"/>
        <v>0.67066745616452295</v>
      </c>
      <c r="T24" s="1">
        <f t="shared" si="8"/>
        <v>-1.9744276841171242</v>
      </c>
      <c r="U24" s="5">
        <f t="shared" si="9"/>
        <v>1.1726747828746724</v>
      </c>
      <c r="V24" s="5">
        <f t="shared" si="10"/>
        <v>-5.406000525796216</v>
      </c>
      <c r="W24" s="1">
        <f t="shared" si="11"/>
        <v>47.010667456164526</v>
      </c>
      <c r="X24" s="1">
        <f t="shared" si="12"/>
        <v>44.365572315882879</v>
      </c>
      <c r="Y24" s="5">
        <f t="shared" si="13"/>
        <v>47.010667456164526</v>
      </c>
      <c r="Z24" s="5">
        <f t="shared" si="14"/>
        <v>44.365572315882879</v>
      </c>
    </row>
    <row r="25" spans="1:26">
      <c r="A25">
        <v>21036</v>
      </c>
      <c r="B25">
        <v>4</v>
      </c>
      <c r="C25">
        <v>30</v>
      </c>
      <c r="D25">
        <v>37.299999999999997</v>
      </c>
      <c r="E25">
        <v>13</v>
      </c>
      <c r="F25">
        <v>43</v>
      </c>
      <c r="G25">
        <v>28</v>
      </c>
      <c r="H25">
        <v>21.84</v>
      </c>
      <c r="I25">
        <v>108.06</v>
      </c>
      <c r="J25">
        <v>-19.71</v>
      </c>
      <c r="K25">
        <v>38.799999999999997</v>
      </c>
      <c r="L25" s="1">
        <f t="shared" si="2"/>
        <v>60.510361111111109</v>
      </c>
      <c r="M25" s="1">
        <f t="shared" si="3"/>
        <v>13.724444444444444</v>
      </c>
      <c r="N25" s="1">
        <f t="shared" si="0"/>
        <v>29.878970885556594</v>
      </c>
      <c r="O25" s="1">
        <f t="shared" si="4"/>
        <v>109.84283180981816</v>
      </c>
      <c r="P25" s="1">
        <f t="shared" si="1"/>
        <v>42.811137894093044</v>
      </c>
      <c r="Q25" s="1">
        <f t="shared" si="5"/>
        <v>45.787545787545788</v>
      </c>
      <c r="R25" s="5">
        <f t="shared" si="6"/>
        <v>2.9764078934527447</v>
      </c>
      <c r="S25" s="1">
        <f t="shared" si="7"/>
        <v>-3.5288621059069598</v>
      </c>
      <c r="T25" s="1">
        <f t="shared" si="8"/>
        <v>-0.55245421245421511</v>
      </c>
      <c r="U25" s="5">
        <f t="shared" si="9"/>
        <v>-3.0268547791968103</v>
      </c>
      <c r="V25" s="5">
        <f t="shared" si="10"/>
        <v>-3.9840270541333069</v>
      </c>
      <c r="W25" s="1">
        <f t="shared" si="11"/>
        <v>42.811137894093044</v>
      </c>
      <c r="X25" s="1">
        <f t="shared" si="12"/>
        <v>45.787545787545788</v>
      </c>
      <c r="Y25" s="5">
        <f t="shared" si="13"/>
        <v>42.811137894093044</v>
      </c>
      <c r="Z25" s="5">
        <f t="shared" si="14"/>
        <v>45.787545787545788</v>
      </c>
    </row>
    <row r="26" spans="1:26">
      <c r="A26">
        <v>21039</v>
      </c>
      <c r="B26">
        <v>4</v>
      </c>
      <c r="C26">
        <v>30</v>
      </c>
      <c r="D26">
        <v>38.83</v>
      </c>
      <c r="E26">
        <v>15</v>
      </c>
      <c r="F26">
        <v>41</v>
      </c>
      <c r="G26">
        <v>31</v>
      </c>
      <c r="H26">
        <v>22.55</v>
      </c>
      <c r="I26">
        <v>104.17</v>
      </c>
      <c r="J26">
        <v>-24.29</v>
      </c>
      <c r="K26">
        <v>39.56</v>
      </c>
      <c r="L26" s="1">
        <f t="shared" si="2"/>
        <v>60.510786111111109</v>
      </c>
      <c r="M26" s="1">
        <f t="shared" si="3"/>
        <v>15.691944444444445</v>
      </c>
      <c r="N26" s="1">
        <f t="shared" si="0"/>
        <v>30.280428242296296</v>
      </c>
      <c r="O26" s="1">
        <f t="shared" si="4"/>
        <v>106.96444736453323</v>
      </c>
      <c r="P26" s="1">
        <f t="shared" si="1"/>
        <v>45.554359426248645</v>
      </c>
      <c r="Q26" s="1">
        <f t="shared" si="5"/>
        <v>44.345898004434588</v>
      </c>
      <c r="R26" s="5">
        <f t="shared" si="6"/>
        <v>-1.2084614218140572</v>
      </c>
      <c r="S26" s="1">
        <f t="shared" si="7"/>
        <v>-0.78564057375135832</v>
      </c>
      <c r="T26" s="1">
        <f t="shared" si="8"/>
        <v>-1.9941019955654156</v>
      </c>
      <c r="U26" s="5">
        <f t="shared" si="9"/>
        <v>-0.28363324704120885</v>
      </c>
      <c r="V26" s="5">
        <f t="shared" si="10"/>
        <v>-5.4256748372445074</v>
      </c>
      <c r="W26" s="1">
        <f t="shared" si="11"/>
        <v>45.554359426248645</v>
      </c>
      <c r="X26" s="1">
        <f t="shared" si="12"/>
        <v>44.345898004434588</v>
      </c>
      <c r="Y26" s="5">
        <f t="shared" si="13"/>
        <v>45.554359426248645</v>
      </c>
      <c r="Z26" s="5">
        <f t="shared" si="14"/>
        <v>44.345898004434588</v>
      </c>
    </row>
    <row r="27" spans="1:26">
      <c r="A27">
        <v>21137</v>
      </c>
      <c r="B27">
        <v>4</v>
      </c>
      <c r="C27">
        <v>31</v>
      </c>
      <c r="D27">
        <v>51.69</v>
      </c>
      <c r="E27">
        <v>15</v>
      </c>
      <c r="F27">
        <v>51</v>
      </c>
      <c r="G27">
        <v>5.9</v>
      </c>
      <c r="H27">
        <v>22.25</v>
      </c>
      <c r="I27">
        <v>107.59</v>
      </c>
      <c r="J27">
        <v>-32.380000000000003</v>
      </c>
      <c r="K27">
        <v>36</v>
      </c>
      <c r="L27" s="1">
        <f t="shared" si="2"/>
        <v>60.531025</v>
      </c>
      <c r="M27" s="1">
        <f t="shared" si="3"/>
        <v>15.851638888888889</v>
      </c>
      <c r="N27" s="1">
        <f t="shared" si="0"/>
        <v>30.298998510321784</v>
      </c>
      <c r="O27" s="1">
        <f t="shared" si="4"/>
        <v>112.35689787458536</v>
      </c>
      <c r="P27" s="1">
        <f t="shared" si="1"/>
        <v>39.494723241057294</v>
      </c>
      <c r="Q27" s="1">
        <f t="shared" si="5"/>
        <v>44.943820224719104</v>
      </c>
      <c r="R27" s="5">
        <f t="shared" si="6"/>
        <v>5.4490969836618106</v>
      </c>
      <c r="S27" s="1">
        <f t="shared" si="7"/>
        <v>-6.8452767589427097</v>
      </c>
      <c r="T27" s="1">
        <f t="shared" si="8"/>
        <v>-1.3961797752808991</v>
      </c>
      <c r="U27" s="5">
        <f t="shared" si="9"/>
        <v>-6.3432694322325602</v>
      </c>
      <c r="V27" s="5">
        <f t="shared" si="10"/>
        <v>-4.8277526169599909</v>
      </c>
      <c r="W27" s="1">
        <f t="shared" si="11"/>
        <v>39.494723241057294</v>
      </c>
      <c r="X27" s="1">
        <f t="shared" si="12"/>
        <v>44.943820224719104</v>
      </c>
      <c r="Y27" s="5">
        <f t="shared" si="13"/>
        <v>39.494723241057294</v>
      </c>
      <c r="Z27" s="5">
        <f t="shared" si="14"/>
        <v>44.943820224719104</v>
      </c>
    </row>
    <row r="28" spans="1:26">
      <c r="A28">
        <v>21152</v>
      </c>
      <c r="B28">
        <v>4</v>
      </c>
      <c r="C28">
        <v>32</v>
      </c>
      <c r="D28">
        <v>4.74</v>
      </c>
      <c r="E28">
        <v>5</v>
      </c>
      <c r="F28">
        <v>24</v>
      </c>
      <c r="G28">
        <v>36.1</v>
      </c>
      <c r="H28">
        <v>23.13</v>
      </c>
      <c r="I28">
        <v>114.15</v>
      </c>
      <c r="J28">
        <v>6.17</v>
      </c>
      <c r="K28">
        <v>39.799999999999997</v>
      </c>
      <c r="L28" s="1">
        <f t="shared" si="2"/>
        <v>60.534649999999999</v>
      </c>
      <c r="M28" s="1">
        <f t="shared" si="3"/>
        <v>5.4100277777777785</v>
      </c>
      <c r="N28" s="1">
        <f t="shared" si="0"/>
        <v>29.445216667688314</v>
      </c>
      <c r="O28" s="1">
        <f t="shared" si="4"/>
        <v>114.31662783689869</v>
      </c>
      <c r="P28" s="1">
        <f t="shared" si="1"/>
        <v>41.459576795477616</v>
      </c>
      <c r="Q28" s="1">
        <f t="shared" si="5"/>
        <v>43.233895373973198</v>
      </c>
      <c r="R28" s="5">
        <f t="shared" si="6"/>
        <v>1.7743185784955813</v>
      </c>
      <c r="S28" s="1">
        <f t="shared" si="7"/>
        <v>-4.880423204522387</v>
      </c>
      <c r="T28" s="1">
        <f t="shared" si="8"/>
        <v>-3.1061046260268057</v>
      </c>
      <c r="U28" s="5">
        <f t="shared" si="9"/>
        <v>-4.3784158778122375</v>
      </c>
      <c r="V28" s="5">
        <f t="shared" si="10"/>
        <v>-6.5376774677058975</v>
      </c>
      <c r="W28" s="1">
        <f t="shared" si="11"/>
        <v>41.459576795477616</v>
      </c>
      <c r="X28" s="1">
        <f t="shared" si="12"/>
        <v>43.233895373973198</v>
      </c>
      <c r="Y28" s="5">
        <f t="shared" si="13"/>
        <v>41.459576795477616</v>
      </c>
      <c r="Z28" s="5">
        <f t="shared" si="14"/>
        <v>43.233895373973198</v>
      </c>
    </row>
    <row r="29" spans="1:26">
      <c r="A29">
        <v>21459</v>
      </c>
      <c r="B29">
        <v>4</v>
      </c>
      <c r="C29">
        <v>36</v>
      </c>
      <c r="D29">
        <v>29.07</v>
      </c>
      <c r="E29">
        <v>23</v>
      </c>
      <c r="F29">
        <v>20</v>
      </c>
      <c r="G29">
        <v>27.5</v>
      </c>
      <c r="H29">
        <v>22.6</v>
      </c>
      <c r="I29">
        <v>109.97</v>
      </c>
      <c r="J29">
        <v>-53.86</v>
      </c>
      <c r="K29">
        <v>43.3</v>
      </c>
      <c r="L29" s="1">
        <f t="shared" si="2"/>
        <v>60.608074999999999</v>
      </c>
      <c r="M29" s="1">
        <f t="shared" si="3"/>
        <v>23.34097222222222</v>
      </c>
      <c r="N29" s="1">
        <f t="shared" si="0"/>
        <v>32.749383004896679</v>
      </c>
      <c r="O29" s="1">
        <f t="shared" si="4"/>
        <v>122.45121681714723</v>
      </c>
      <c r="P29" s="1">
        <f t="shared" si="1"/>
        <v>47.979281403744629</v>
      </c>
      <c r="Q29" s="1">
        <f t="shared" si="5"/>
        <v>44.247787610619469</v>
      </c>
      <c r="R29" s="5">
        <f t="shared" si="6"/>
        <v>-3.7314937931251606</v>
      </c>
      <c r="S29" s="1">
        <f t="shared" si="7"/>
        <v>1.6392814037446257</v>
      </c>
      <c r="T29" s="1">
        <f t="shared" si="8"/>
        <v>-2.0922123893805349</v>
      </c>
      <c r="U29" s="5">
        <f t="shared" si="9"/>
        <v>2.1412887304547752</v>
      </c>
      <c r="V29" s="5">
        <f t="shared" si="10"/>
        <v>-5.5237852310596267</v>
      </c>
      <c r="W29" s="1">
        <f t="shared" si="11"/>
        <v>47.979281403744629</v>
      </c>
      <c r="X29" s="1">
        <f t="shared" si="12"/>
        <v>44.247787610619469</v>
      </c>
      <c r="Y29" s="5">
        <f t="shared" si="13"/>
        <v>47.979281403744629</v>
      </c>
      <c r="Z29" s="5">
        <f t="shared" si="14"/>
        <v>44.247787610619469</v>
      </c>
    </row>
    <row r="30" spans="1:26">
      <c r="A30">
        <v>21589</v>
      </c>
      <c r="B30">
        <v>4</v>
      </c>
      <c r="C30">
        <v>38</v>
      </c>
      <c r="D30">
        <v>9.4</v>
      </c>
      <c r="E30">
        <v>12</v>
      </c>
      <c r="F30">
        <v>30</v>
      </c>
      <c r="G30">
        <v>39.1</v>
      </c>
      <c r="H30">
        <v>21.79</v>
      </c>
      <c r="I30">
        <v>101.73</v>
      </c>
      <c r="J30">
        <v>-14.9</v>
      </c>
      <c r="K30">
        <v>44.7</v>
      </c>
      <c r="L30" s="1">
        <f t="shared" si="2"/>
        <v>60.635944444444441</v>
      </c>
      <c r="M30" s="1">
        <f t="shared" si="3"/>
        <v>12.510861111111112</v>
      </c>
      <c r="N30" s="1">
        <f t="shared" si="0"/>
        <v>29.566247125331845</v>
      </c>
      <c r="O30" s="1">
        <f t="shared" si="4"/>
        <v>102.81538260396643</v>
      </c>
      <c r="P30" s="1">
        <f t="shared" si="1"/>
        <v>52.028451142482446</v>
      </c>
      <c r="Q30" s="1">
        <f t="shared" si="5"/>
        <v>45.892611289582376</v>
      </c>
      <c r="R30" s="5">
        <f t="shared" si="6"/>
        <v>-6.1358398529000695</v>
      </c>
      <c r="S30" s="1">
        <f t="shared" si="7"/>
        <v>5.6884511424824424</v>
      </c>
      <c r="T30" s="1">
        <f t="shared" si="8"/>
        <v>-0.44738871041762707</v>
      </c>
      <c r="U30" s="5">
        <f t="shared" si="9"/>
        <v>6.1904584691925919</v>
      </c>
      <c r="V30" s="5">
        <f t="shared" si="10"/>
        <v>-3.8789615520967189</v>
      </c>
      <c r="W30" s="1">
        <f t="shared" si="11"/>
        <v>52.028451142482446</v>
      </c>
      <c r="X30" s="1">
        <f t="shared" si="12"/>
        <v>45.892611289582376</v>
      </c>
      <c r="Y30" s="5">
        <f t="shared" si="13"/>
        <v>52.028451142482446</v>
      </c>
      <c r="Z30" s="5">
        <f t="shared" si="14"/>
        <v>45.892611289582376</v>
      </c>
    </row>
    <row r="31" spans="1:26">
      <c r="A31">
        <v>21683</v>
      </c>
      <c r="B31">
        <v>4</v>
      </c>
      <c r="C31">
        <v>39</v>
      </c>
      <c r="D31">
        <v>16.45</v>
      </c>
      <c r="E31">
        <v>15</v>
      </c>
      <c r="F31">
        <v>55</v>
      </c>
      <c r="G31">
        <v>4.9000000000000004</v>
      </c>
      <c r="H31">
        <v>20.51</v>
      </c>
      <c r="I31">
        <v>82.4</v>
      </c>
      <c r="J31">
        <v>-19.53</v>
      </c>
      <c r="K31">
        <v>35.6</v>
      </c>
      <c r="L31" s="1">
        <f t="shared" si="2"/>
        <v>60.654569444444441</v>
      </c>
      <c r="M31" s="1">
        <f t="shared" si="3"/>
        <v>15.918027777777777</v>
      </c>
      <c r="N31" s="1">
        <f t="shared" si="0"/>
        <v>30.199467075899555</v>
      </c>
      <c r="O31" s="1">
        <f t="shared" si="4"/>
        <v>84.682825295333657</v>
      </c>
      <c r="P31" s="1">
        <f t="shared" si="1"/>
        <v>51.612788124311031</v>
      </c>
      <c r="Q31" s="1">
        <f t="shared" si="5"/>
        <v>48.756704046806433</v>
      </c>
      <c r="R31" s="5">
        <f t="shared" si="6"/>
        <v>-2.8560840775045975</v>
      </c>
      <c r="S31" s="1">
        <f t="shared" si="7"/>
        <v>5.2727881243110275</v>
      </c>
      <c r="T31" s="1">
        <f t="shared" si="8"/>
        <v>2.41670404680643</v>
      </c>
      <c r="U31" s="5">
        <f t="shared" si="9"/>
        <v>5.774795451021177</v>
      </c>
      <c r="V31" s="5">
        <f t="shared" si="10"/>
        <v>-1.0148687948726618</v>
      </c>
      <c r="W31" s="1">
        <f t="shared" si="11"/>
        <v>51.612788124311031</v>
      </c>
      <c r="X31" s="1">
        <f t="shared" si="12"/>
        <v>48.756704046806433</v>
      </c>
      <c r="Y31" s="5">
        <f t="shared" si="13"/>
        <v>51.612788124311031</v>
      </c>
      <c r="Z31" s="5">
        <f t="shared" si="14"/>
        <v>48.756704046806433</v>
      </c>
    </row>
    <row r="32" spans="1:26">
      <c r="A32">
        <v>22044</v>
      </c>
      <c r="B32">
        <v>4</v>
      </c>
      <c r="C32">
        <v>44</v>
      </c>
      <c r="D32">
        <v>25.77</v>
      </c>
      <c r="E32">
        <v>11</v>
      </c>
      <c r="F32">
        <v>8</v>
      </c>
      <c r="G32">
        <v>46.2</v>
      </c>
      <c r="H32">
        <v>20.73</v>
      </c>
      <c r="I32">
        <v>98.87</v>
      </c>
      <c r="J32">
        <v>-13.47</v>
      </c>
      <c r="K32">
        <v>39.6</v>
      </c>
      <c r="L32" s="1">
        <f t="shared" si="2"/>
        <v>60.740491666666671</v>
      </c>
      <c r="M32" s="1">
        <f t="shared" si="3"/>
        <v>11.146166666666666</v>
      </c>
      <c r="N32" s="1">
        <f t="shared" si="0"/>
        <v>29.300631446033901</v>
      </c>
      <c r="O32" s="1">
        <f t="shared" si="4"/>
        <v>99.783354323253732</v>
      </c>
      <c r="P32" s="1">
        <f t="shared" si="1"/>
        <v>46.981221843744741</v>
      </c>
      <c r="Q32" s="1">
        <f t="shared" si="5"/>
        <v>48.239266763145196</v>
      </c>
      <c r="R32" s="5">
        <f t="shared" si="6"/>
        <v>1.2580449194004544</v>
      </c>
      <c r="S32" s="1">
        <f t="shared" si="7"/>
        <v>0.6412218437447379</v>
      </c>
      <c r="T32" s="1">
        <f t="shared" si="8"/>
        <v>1.8992667631451923</v>
      </c>
      <c r="U32" s="5">
        <f t="shared" si="9"/>
        <v>1.1432291704548874</v>
      </c>
      <c r="V32" s="5">
        <f t="shared" si="10"/>
        <v>-1.5323060785338996</v>
      </c>
      <c r="W32" s="1">
        <f t="shared" si="11"/>
        <v>46.981221843744741</v>
      </c>
      <c r="X32" s="1">
        <f t="shared" si="12"/>
        <v>48.239266763145196</v>
      </c>
      <c r="Y32" s="5">
        <f t="shared" si="13"/>
        <v>46.981221843744741</v>
      </c>
      <c r="Z32" s="5">
        <f t="shared" si="14"/>
        <v>48.239266763145196</v>
      </c>
    </row>
    <row r="33" spans="1:26">
      <c r="A33">
        <v>22157</v>
      </c>
      <c r="B33">
        <v>4</v>
      </c>
      <c r="C33">
        <v>46</v>
      </c>
      <c r="D33">
        <v>1.7</v>
      </c>
      <c r="E33">
        <v>11</v>
      </c>
      <c r="F33">
        <v>42</v>
      </c>
      <c r="G33">
        <v>20.2</v>
      </c>
      <c r="H33">
        <v>12.24</v>
      </c>
      <c r="I33">
        <v>67.48</v>
      </c>
      <c r="J33">
        <v>-7.09</v>
      </c>
      <c r="K33">
        <v>43</v>
      </c>
      <c r="L33" s="1">
        <f t="shared" si="2"/>
        <v>60.767138888888887</v>
      </c>
      <c r="M33" s="1">
        <f t="shared" si="3"/>
        <v>11.705611111111111</v>
      </c>
      <c r="N33" s="1">
        <f t="shared" si="0"/>
        <v>29.335296628816902</v>
      </c>
      <c r="O33" s="1">
        <f t="shared" si="4"/>
        <v>67.851444347191318</v>
      </c>
      <c r="P33" s="1">
        <f t="shared" si="1"/>
        <v>75.129764046110481</v>
      </c>
      <c r="Q33" s="1">
        <f t="shared" si="5"/>
        <v>81.699346405228752</v>
      </c>
      <c r="R33" s="5">
        <f t="shared" si="6"/>
        <v>6.5695823591182716</v>
      </c>
      <c r="S33" s="1">
        <f t="shared" si="7"/>
        <v>28.789764046110477</v>
      </c>
      <c r="T33" s="1">
        <f t="shared" si="8"/>
        <v>35.359346405228749</v>
      </c>
      <c r="U33" s="5">
        <f t="shared" si="9"/>
        <v>29.291771372820627</v>
      </c>
      <c r="V33" s="5">
        <f t="shared" si="10"/>
        <v>31.927773563549657</v>
      </c>
      <c r="W33" s="1" t="str">
        <f t="shared" si="11"/>
        <v/>
      </c>
      <c r="X33" s="1" t="str">
        <f t="shared" si="12"/>
        <v/>
      </c>
      <c r="Y33" s="5" t="str">
        <f t="shared" si="13"/>
        <v/>
      </c>
      <c r="Z33" s="5" t="str">
        <f t="shared" si="14"/>
        <v/>
      </c>
    </row>
    <row r="34" spans="1:26">
      <c r="A34">
        <v>22176</v>
      </c>
      <c r="B34">
        <v>4</v>
      </c>
      <c r="C34">
        <v>46</v>
      </c>
      <c r="D34">
        <v>16.78</v>
      </c>
      <c r="E34">
        <v>18</v>
      </c>
      <c r="F34">
        <v>44</v>
      </c>
      <c r="G34">
        <v>5.5</v>
      </c>
      <c r="H34">
        <v>10.81</v>
      </c>
      <c r="I34">
        <v>73.03</v>
      </c>
      <c r="J34">
        <v>-69.790000000000006</v>
      </c>
      <c r="K34">
        <v>44.11</v>
      </c>
      <c r="L34" s="1">
        <f t="shared" si="2"/>
        <v>60.771327777777778</v>
      </c>
      <c r="M34" s="1">
        <f t="shared" si="3"/>
        <v>18.734861111111112</v>
      </c>
      <c r="N34" s="1">
        <f t="shared" si="0"/>
        <v>30.881435269866657</v>
      </c>
      <c r="O34" s="1">
        <f t="shared" si="4"/>
        <v>101.01497413750103</v>
      </c>
      <c r="P34" s="1">
        <f t="shared" si="1"/>
        <v>55.089102537285626</v>
      </c>
      <c r="Q34" s="1">
        <f t="shared" si="5"/>
        <v>92.506938020351527</v>
      </c>
      <c r="R34" s="5">
        <f t="shared" si="6"/>
        <v>37.4178354830659</v>
      </c>
      <c r="S34" s="1">
        <f t="shared" si="7"/>
        <v>8.7491025372856228</v>
      </c>
      <c r="T34" s="1">
        <f t="shared" si="8"/>
        <v>46.166938020351523</v>
      </c>
      <c r="U34" s="5">
        <f t="shared" si="9"/>
        <v>9.2511098639957723</v>
      </c>
      <c r="V34" s="5">
        <f t="shared" si="10"/>
        <v>42.735365178672431</v>
      </c>
      <c r="W34" s="1">
        <f t="shared" si="11"/>
        <v>55.089102537285626</v>
      </c>
      <c r="X34" s="1" t="str">
        <f t="shared" si="12"/>
        <v/>
      </c>
      <c r="Y34" s="5">
        <f t="shared" si="13"/>
        <v>55.089102537285626</v>
      </c>
      <c r="Z34" s="5" t="str">
        <f t="shared" si="14"/>
        <v/>
      </c>
    </row>
    <row r="35" spans="1:26">
      <c r="A35">
        <v>22203</v>
      </c>
      <c r="B35">
        <v>4</v>
      </c>
      <c r="C35">
        <v>46</v>
      </c>
      <c r="D35">
        <v>30.33</v>
      </c>
      <c r="E35">
        <v>15</v>
      </c>
      <c r="F35">
        <v>28</v>
      </c>
      <c r="G35">
        <v>19.600000000000001</v>
      </c>
      <c r="H35">
        <v>19.420000000000002</v>
      </c>
      <c r="I35">
        <v>91.37</v>
      </c>
      <c r="J35">
        <v>-24.72</v>
      </c>
      <c r="K35">
        <v>42.42</v>
      </c>
      <c r="L35" s="1">
        <f t="shared" si="2"/>
        <v>60.775091666666668</v>
      </c>
      <c r="M35" s="1">
        <f t="shared" si="3"/>
        <v>15.472111111111111</v>
      </c>
      <c r="N35" s="1">
        <f t="shared" si="0"/>
        <v>29.98197113168116</v>
      </c>
      <c r="O35" s="1">
        <f t="shared" si="4"/>
        <v>94.654927499840184</v>
      </c>
      <c r="P35" s="1">
        <f t="shared" si="1"/>
        <v>54.541836256858915</v>
      </c>
      <c r="Q35" s="1">
        <f t="shared" si="5"/>
        <v>51.493305870236867</v>
      </c>
      <c r="R35" s="5">
        <f t="shared" si="6"/>
        <v>-3.0485303866220477</v>
      </c>
      <c r="S35" s="1">
        <f t="shared" si="7"/>
        <v>8.2018362568589112</v>
      </c>
      <c r="T35" s="1">
        <f t="shared" si="8"/>
        <v>5.1533058702368635</v>
      </c>
      <c r="U35" s="5">
        <f t="shared" si="9"/>
        <v>8.7038435835690606</v>
      </c>
      <c r="V35" s="5">
        <f t="shared" si="10"/>
        <v>1.7217330285577717</v>
      </c>
      <c r="W35" s="1">
        <f t="shared" si="11"/>
        <v>54.541836256858915</v>
      </c>
      <c r="X35" s="1">
        <f t="shared" si="12"/>
        <v>51.493305870236867</v>
      </c>
      <c r="Y35" s="5">
        <f t="shared" si="13"/>
        <v>54.541836256858915</v>
      </c>
      <c r="Z35" s="5">
        <f t="shared" si="14"/>
        <v>51.493305870236867</v>
      </c>
    </row>
    <row r="36" spans="1:26">
      <c r="A36">
        <v>22565</v>
      </c>
      <c r="B36">
        <v>4</v>
      </c>
      <c r="C36">
        <v>51</v>
      </c>
      <c r="D36">
        <v>22.41</v>
      </c>
      <c r="E36">
        <v>18</v>
      </c>
      <c r="F36">
        <v>50</v>
      </c>
      <c r="G36">
        <v>23.8</v>
      </c>
      <c r="H36">
        <v>17.27</v>
      </c>
      <c r="I36">
        <v>79.66</v>
      </c>
      <c r="J36">
        <v>-32.76</v>
      </c>
      <c r="K36">
        <v>36.799999999999997</v>
      </c>
      <c r="L36" s="1">
        <f t="shared" si="2"/>
        <v>60.856225000000002</v>
      </c>
      <c r="M36" s="1">
        <f t="shared" si="3"/>
        <v>18.839944444444445</v>
      </c>
      <c r="N36" s="1">
        <f t="shared" si="0"/>
        <v>30.839009761679748</v>
      </c>
      <c r="O36" s="1">
        <f t="shared" si="4"/>
        <v>86.133229360102362</v>
      </c>
      <c r="P36" s="1">
        <f t="shared" si="1"/>
        <v>53.809772769075501</v>
      </c>
      <c r="Q36" s="1">
        <f t="shared" si="5"/>
        <v>57.903879559930516</v>
      </c>
      <c r="R36" s="5">
        <f t="shared" si="6"/>
        <v>4.0941067908550153</v>
      </c>
      <c r="S36" s="1">
        <f t="shared" si="7"/>
        <v>7.4697727690754974</v>
      </c>
      <c r="T36" s="1">
        <f t="shared" si="8"/>
        <v>11.563879559930513</v>
      </c>
      <c r="U36" s="5">
        <f t="shared" si="9"/>
        <v>7.9717800957856468</v>
      </c>
      <c r="V36" s="5">
        <f t="shared" si="10"/>
        <v>8.1323067182514208</v>
      </c>
      <c r="W36" s="1">
        <f t="shared" si="11"/>
        <v>53.809772769075501</v>
      </c>
      <c r="X36" s="1" t="str">
        <f t="shared" si="12"/>
        <v/>
      </c>
      <c r="Y36" s="5">
        <f t="shared" si="13"/>
        <v>53.809772769075501</v>
      </c>
      <c r="Z36" s="5">
        <f t="shared" si="14"/>
        <v>57.903879559930516</v>
      </c>
    </row>
    <row r="37" spans="1:26">
      <c r="A37">
        <v>22850</v>
      </c>
      <c r="B37">
        <v>4</v>
      </c>
      <c r="C37">
        <v>54</v>
      </c>
      <c r="D37">
        <v>58.32</v>
      </c>
      <c r="E37">
        <v>19</v>
      </c>
      <c r="F37">
        <v>29</v>
      </c>
      <c r="G37">
        <v>7.6</v>
      </c>
      <c r="H37">
        <v>14.67</v>
      </c>
      <c r="I37">
        <v>63.32</v>
      </c>
      <c r="J37">
        <v>-28.41</v>
      </c>
      <c r="K37">
        <v>38.4</v>
      </c>
      <c r="L37" s="1">
        <f t="shared" si="2"/>
        <v>60.916199999999996</v>
      </c>
      <c r="M37" s="1">
        <f t="shared" si="3"/>
        <v>19.485444444444447</v>
      </c>
      <c r="N37" s="1">
        <f t="shared" si="0"/>
        <v>30.99954429177421</v>
      </c>
      <c r="O37" s="1">
        <f t="shared" si="4"/>
        <v>69.40137246481514</v>
      </c>
      <c r="P37" s="1">
        <f t="shared" si="1"/>
        <v>70.130620169095621</v>
      </c>
      <c r="Q37" s="1">
        <f t="shared" si="5"/>
        <v>68.166325835037497</v>
      </c>
      <c r="R37" s="5">
        <f t="shared" si="6"/>
        <v>-1.964294334058124</v>
      </c>
      <c r="S37" s="1">
        <f t="shared" si="7"/>
        <v>23.790620169095618</v>
      </c>
      <c r="T37" s="1">
        <f t="shared" si="8"/>
        <v>21.826325835037494</v>
      </c>
      <c r="U37" s="5">
        <f t="shared" si="9"/>
        <v>24.292627495805768</v>
      </c>
      <c r="V37" s="5">
        <f t="shared" si="10"/>
        <v>18.394752993358402</v>
      </c>
      <c r="W37" s="1" t="str">
        <f t="shared" si="11"/>
        <v/>
      </c>
      <c r="X37" s="1" t="str">
        <f t="shared" si="12"/>
        <v/>
      </c>
      <c r="Y37" s="5" t="str">
        <f t="shared" si="13"/>
        <v/>
      </c>
      <c r="Z37" s="5" t="str">
        <f t="shared" si="14"/>
        <v/>
      </c>
    </row>
    <row r="38" spans="1:26">
      <c r="A38">
        <v>23497</v>
      </c>
      <c r="B38">
        <v>5</v>
      </c>
      <c r="C38">
        <v>3</v>
      </c>
      <c r="D38">
        <v>5.7</v>
      </c>
      <c r="E38">
        <v>21</v>
      </c>
      <c r="F38">
        <v>35</v>
      </c>
      <c r="G38">
        <v>24.2</v>
      </c>
      <c r="H38">
        <v>20.010000000000002</v>
      </c>
      <c r="I38">
        <v>68.94</v>
      </c>
      <c r="J38">
        <v>-40.85</v>
      </c>
      <c r="K38">
        <v>38</v>
      </c>
      <c r="L38" s="1">
        <f t="shared" si="2"/>
        <v>75.051583333333326</v>
      </c>
      <c r="M38" s="1">
        <f t="shared" si="3"/>
        <v>21.590055555555555</v>
      </c>
      <c r="N38" s="1">
        <f t="shared" si="0"/>
        <v>20.652726897110565</v>
      </c>
      <c r="O38" s="1">
        <f t="shared" si="4"/>
        <v>80.133926023875802</v>
      </c>
      <c r="P38" s="1">
        <f t="shared" si="1"/>
        <v>37.705246516380583</v>
      </c>
      <c r="Q38" s="1">
        <f t="shared" si="5"/>
        <v>49.97501249375312</v>
      </c>
      <c r="R38" s="5">
        <f t="shared" si="6"/>
        <v>12.269765977372536</v>
      </c>
      <c r="S38" s="1">
        <f t="shared" si="7"/>
        <v>-8.63475348361942</v>
      </c>
      <c r="T38" s="1">
        <f t="shared" si="8"/>
        <v>3.6350124937531163</v>
      </c>
      <c r="U38" s="5">
        <f t="shared" si="9"/>
        <v>-8.1327461569092705</v>
      </c>
      <c r="V38" s="5">
        <f t="shared" si="10"/>
        <v>0.20343965207402448</v>
      </c>
      <c r="W38" s="1">
        <f t="shared" si="11"/>
        <v>37.705246516380583</v>
      </c>
      <c r="X38" s="1">
        <f t="shared" si="12"/>
        <v>49.97501249375312</v>
      </c>
      <c r="Y38" s="5">
        <f t="shared" si="13"/>
        <v>37.705246516380583</v>
      </c>
      <c r="Z38" s="5">
        <f t="shared" si="14"/>
        <v>49.97501249375312</v>
      </c>
    </row>
    <row r="39" spans="1:26">
      <c r="A39">
        <v>23983</v>
      </c>
      <c r="B39">
        <v>5</v>
      </c>
      <c r="C39">
        <v>9</v>
      </c>
      <c r="D39">
        <v>19.600000000000001</v>
      </c>
      <c r="E39">
        <v>9</v>
      </c>
      <c r="F39">
        <v>49</v>
      </c>
      <c r="G39">
        <v>46.6</v>
      </c>
      <c r="H39">
        <v>18.54</v>
      </c>
      <c r="I39">
        <v>63.54</v>
      </c>
      <c r="J39">
        <v>-7.87</v>
      </c>
      <c r="K39">
        <v>44.16</v>
      </c>
      <c r="L39" s="1">
        <f t="shared" si="2"/>
        <v>75.155444444444456</v>
      </c>
      <c r="M39" s="1">
        <f t="shared" si="3"/>
        <v>9.8296111111111113</v>
      </c>
      <c r="N39" s="1">
        <f t="shared" si="0"/>
        <v>15.079600488292545</v>
      </c>
      <c r="O39" s="1">
        <f t="shared" si="4"/>
        <v>64.025530064186114</v>
      </c>
      <c r="P39" s="1">
        <f t="shared" si="1"/>
        <v>39.202574709727507</v>
      </c>
      <c r="Q39" s="1">
        <f t="shared" si="5"/>
        <v>53.937432578209282</v>
      </c>
      <c r="R39" s="5">
        <f t="shared" si="6"/>
        <v>14.734857868481775</v>
      </c>
      <c r="S39" s="1">
        <f t="shared" si="7"/>
        <v>-7.1374252902724962</v>
      </c>
      <c r="T39" s="1">
        <f t="shared" si="8"/>
        <v>7.5974325782092791</v>
      </c>
      <c r="U39" s="5">
        <f t="shared" si="9"/>
        <v>-6.6354179635623467</v>
      </c>
      <c r="V39" s="5">
        <f t="shared" si="10"/>
        <v>4.1658597365301873</v>
      </c>
      <c r="W39" s="1">
        <f t="shared" si="11"/>
        <v>39.202574709727507</v>
      </c>
      <c r="X39" s="1">
        <f t="shared" si="12"/>
        <v>53.937432578209282</v>
      </c>
      <c r="Y39" s="5">
        <f t="shared" si="13"/>
        <v>39.202574709727507</v>
      </c>
      <c r="Z39" s="5">
        <f t="shared" si="14"/>
        <v>53.937432578209282</v>
      </c>
    </row>
    <row r="40" spans="1:26">
      <c r="A40">
        <v>24019</v>
      </c>
      <c r="B40">
        <v>5</v>
      </c>
      <c r="C40">
        <v>9</v>
      </c>
      <c r="D40">
        <v>45.06</v>
      </c>
      <c r="E40">
        <v>28</v>
      </c>
      <c r="F40">
        <v>1</v>
      </c>
      <c r="G40">
        <v>50.2</v>
      </c>
      <c r="H40">
        <v>18.28</v>
      </c>
      <c r="I40">
        <v>55.86</v>
      </c>
      <c r="J40">
        <v>-60.57</v>
      </c>
      <c r="K40">
        <v>44.9</v>
      </c>
      <c r="L40" s="1">
        <f t="shared" si="2"/>
        <v>75.162516666666676</v>
      </c>
      <c r="M40" s="1">
        <f t="shared" si="3"/>
        <v>28.03061111111111</v>
      </c>
      <c r="N40" s="1">
        <f t="shared" si="0"/>
        <v>25.405430109894187</v>
      </c>
      <c r="O40" s="1">
        <f t="shared" si="4"/>
        <v>82.395779624929816</v>
      </c>
      <c r="P40" s="1">
        <f t="shared" si="1"/>
        <v>54.597006383649997</v>
      </c>
      <c r="Q40" s="1">
        <f t="shared" si="5"/>
        <v>54.704595185995622</v>
      </c>
      <c r="R40" s="5">
        <f t="shared" si="6"/>
        <v>0.1075888023456244</v>
      </c>
      <c r="S40" s="1">
        <f t="shared" si="7"/>
        <v>8.2570063836499941</v>
      </c>
      <c r="T40" s="1">
        <f t="shared" si="8"/>
        <v>8.3645951859956185</v>
      </c>
      <c r="U40" s="5">
        <f t="shared" si="9"/>
        <v>8.7590137103601435</v>
      </c>
      <c r="V40" s="5">
        <f t="shared" si="10"/>
        <v>4.9330223443165266</v>
      </c>
      <c r="W40" s="1">
        <f t="shared" si="11"/>
        <v>54.597006383649997</v>
      </c>
      <c r="X40" s="1">
        <f t="shared" si="12"/>
        <v>54.704595185995622</v>
      </c>
      <c r="Y40" s="5">
        <f t="shared" si="13"/>
        <v>54.597006383649997</v>
      </c>
      <c r="Z40" s="5">
        <f t="shared" si="14"/>
        <v>54.704595185995622</v>
      </c>
    </row>
    <row r="42" spans="1:26">
      <c r="O42" s="6" t="s">
        <v>34</v>
      </c>
      <c r="P42" s="7">
        <f>AVERAGE(P6:P40)</f>
        <v>45.837992673289854</v>
      </c>
      <c r="Q42" s="8">
        <f>AVERAGE(Q6:Q40)</f>
        <v>49.771572841679095</v>
      </c>
      <c r="V42" s="6" t="s">
        <v>34</v>
      </c>
      <c r="W42" s="7">
        <f>AVERAGE(W6:W40)</f>
        <v>44.214223010604208</v>
      </c>
      <c r="X42" s="8">
        <f>AVERAGE(X6:X40)</f>
        <v>46.507372891555484</v>
      </c>
      <c r="Y42" s="5">
        <f>AVERAGE(Y6:Y40)</f>
        <v>44.214223010604208</v>
      </c>
      <c r="Z42" s="5">
        <f>AVERAGE(Z6:Z40)</f>
        <v>46.863513724942209</v>
      </c>
    </row>
    <row r="43" spans="1:26">
      <c r="O43" s="9" t="s">
        <v>35</v>
      </c>
      <c r="P43" s="10">
        <f>STDEV(P6:P40)</f>
        <v>9.0739860733910227</v>
      </c>
      <c r="Q43" s="11">
        <f>STDEV(Q6:Q40)</f>
        <v>11.018250105965675</v>
      </c>
      <c r="V43" s="9" t="s">
        <v>35</v>
      </c>
      <c r="W43" s="10">
        <f>STDEV(W6:W40)</f>
        <v>6.2856912128846494</v>
      </c>
      <c r="X43" s="11">
        <f>STDEV(X6:X40)</f>
        <v>4.270682423402147</v>
      </c>
      <c r="Y43" s="5">
        <f>STDEV(Y6:Y40)</f>
        <v>6.2856912128846494</v>
      </c>
      <c r="Z43" s="5">
        <f>STDEV(Z6:Z40)</f>
        <v>4.6593072090117866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jhs</dc:creator>
  <cp:lastModifiedBy>Loukas Zachilas</cp:lastModifiedBy>
  <dcterms:created xsi:type="dcterms:W3CDTF">2013-07-27T10:15:01Z</dcterms:created>
  <dcterms:modified xsi:type="dcterms:W3CDTF">2013-09-06T21:15:27Z</dcterms:modified>
</cp:coreProperties>
</file>